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FP 2022 izvršenje 6_SV" sheetId="1" r:id="rId1"/>
  </sheets>
  <definedNames>
    <definedName name="_xlnm.Print_Area" localSheetId="0">'FP 2022 izvršenje 6_SV'!$A$1:$L$416</definedName>
  </definedNames>
  <calcPr fullCalcOnLoad="1"/>
</workbook>
</file>

<file path=xl/sharedStrings.xml><?xml version="1.0" encoding="utf-8"?>
<sst xmlns="http://schemas.openxmlformats.org/spreadsheetml/2006/main" count="560" uniqueCount="212">
  <si>
    <t>RAZLIKA</t>
  </si>
  <si>
    <t>3</t>
  </si>
  <si>
    <t>RASHODI POSLOVANJA</t>
  </si>
  <si>
    <t>32</t>
  </si>
  <si>
    <t>MATERIJALNI RASHODI</t>
  </si>
  <si>
    <t>321</t>
  </si>
  <si>
    <t>NAKNADE TROŠKOVA ZAPOSLENIMA</t>
  </si>
  <si>
    <t>322</t>
  </si>
  <si>
    <t>RASHODI ZA MATERIJAL I ENERG.</t>
  </si>
  <si>
    <t>323</t>
  </si>
  <si>
    <t>RASHODI ZA USLUGE</t>
  </si>
  <si>
    <t>329</t>
  </si>
  <si>
    <t>OST.NESPOM.RASHODI POSLOVANJA</t>
  </si>
  <si>
    <t>34</t>
  </si>
  <si>
    <t>FINANCIJSKI RASHODI</t>
  </si>
  <si>
    <t>343</t>
  </si>
  <si>
    <t>OSTALI FINANCIJSKI RASHODI</t>
  </si>
  <si>
    <t>37</t>
  </si>
  <si>
    <t>NAKN.GRAĐ.,KUĆANSTVIMA NA TEMELJ.OSIGURANJA I DR.NAKNADE</t>
  </si>
  <si>
    <t>372</t>
  </si>
  <si>
    <t>OSTALE NAKNADE GRAĐANIMA I KUČANSTVIMA IZ PRORAČUNA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</si>
  <si>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</si>
  <si>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</si>
  <si>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</si>
  <si>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</si>
  <si>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</si>
  <si>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</si>
  <si>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</si>
  <si>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</si>
  <si>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4</t>
  </si>
  <si>
    <t>RASHODI ZA NABAVU NEFINANCIJSKE IMOVINE</t>
  </si>
  <si>
    <t>42</t>
  </si>
  <si>
    <t>RASHODI ZA NABAVU PROIZVEDENE DUGOTRAJNE IMOVINE</t>
  </si>
  <si>
    <t>422</t>
  </si>
  <si>
    <t>POSTROJENJA I OPREMA</t>
  </si>
  <si>
    <t>424</t>
  </si>
  <si>
    <t>KNJIGE,UMJ.DJELA I OST.IZLOŽB.VRIJEDN.</t>
  </si>
  <si>
    <t>IZVORI FINANCIRANJA</t>
  </si>
  <si>
    <t>Vlastiti prihodi proračunskih korisnika</t>
  </si>
  <si>
    <t>Europska unija</t>
  </si>
  <si>
    <t>Ministarstva i državne ustanove za proračunske korisnike</t>
  </si>
  <si>
    <t>Gradovi i općine za proračunske korisnike</t>
  </si>
  <si>
    <t>Donacije za proračunske korisnike</t>
  </si>
  <si>
    <t>UKUPNO PRIHODI (6+7)</t>
  </si>
  <si>
    <t>UKUPNO RASHODI (3+4)</t>
  </si>
  <si>
    <t>Dr.sc. Marko Jelenić</t>
  </si>
  <si>
    <t>1. IZMJENE 2022</t>
  </si>
  <si>
    <t>IZVRŠENJE 30.6.2022.</t>
  </si>
  <si>
    <t>INDEKS</t>
  </si>
  <si>
    <t>2. IZMJENE 2022</t>
  </si>
  <si>
    <t>3. IZMJENE 2022</t>
  </si>
  <si>
    <t>6=5/4</t>
  </si>
  <si>
    <t>Predsjednik Školskog odbora:</t>
  </si>
  <si>
    <t xml:space="preserve"> </t>
  </si>
  <si>
    <t>OST.NESPOM.RASHODI POSLOVANJA (osiguranje)</t>
  </si>
  <si>
    <t>RASHODI ZA MATERIJAL I ENERG. (energenti)</t>
  </si>
  <si>
    <t>Decentralizirana sredstva (nadležan proračun)</t>
  </si>
  <si>
    <t>Nenamjenski prihodi i primici (nadležan proračun)</t>
  </si>
  <si>
    <t>Prihodi za posebne namjene za proračunske korisnike (roditelji)</t>
  </si>
  <si>
    <t>PLAĆE ZA REDOVAN RAD</t>
  </si>
  <si>
    <t>DOPRINOSI ZA ZDRAVSTVENO OSIGURANJE</t>
  </si>
  <si>
    <t>DOPRINOSI ZA OBVEZNO OSIGURANJE U SLUČAJU NEZAPOSLENOSTI</t>
  </si>
  <si>
    <t>PRISTOJBE I NAKNADE</t>
  </si>
  <si>
    <t>TROŠKOVI SUDSKIH POSTUPAKA</t>
  </si>
  <si>
    <t>ZATEZNE KAMATE</t>
  </si>
  <si>
    <t>ZDRAVSTVENE I VETERINARSKE USLUGE</t>
  </si>
  <si>
    <t>PLAĆE ZA PREKOVREMENI RAD</t>
  </si>
  <si>
    <t>PLAĆE ZA POSEBNE UVJETE RADA</t>
  </si>
  <si>
    <t>NAKNADE ZA PRIJEVOZ, ZA RAD NA TERENU I ODVOJENI ŽIVOT</t>
  </si>
  <si>
    <t>SLUŽBENA PUTOVANJA</t>
  </si>
  <si>
    <t>STRUČNO USAVRŠAVANJE ZAPOSLENIKA</t>
  </si>
  <si>
    <t>UREDSKI MATERIJAL I OSTALI MATERIJALNI RASHODI</t>
  </si>
  <si>
    <t>MATERIJAL I SIROVINE</t>
  </si>
  <si>
    <t>MATERIJAL I DIJELOVI ZA TEKUĆE I INVESTICIJSKO ODRŽAVANJE</t>
  </si>
  <si>
    <t>SITNI INVENTAR I AUTO GUME</t>
  </si>
  <si>
    <t>USLUGE TELEFONA, POŠTE I PRIJEVOZA</t>
  </si>
  <si>
    <t>USLUGE TEKUĆEG I INVESTICIJSKOG ODRŽAVANJA</t>
  </si>
  <si>
    <t>KOMUNALNE USLUGE</t>
  </si>
  <si>
    <t>INTELEKTUALNE I OSOBNE USLUGE</t>
  </si>
  <si>
    <t>RAČUNALNE USLUGE</t>
  </si>
  <si>
    <t>OSTALE USLUGE</t>
  </si>
  <si>
    <t>ČLANARINE</t>
  </si>
  <si>
    <t>OSTALI NESPOMENUTI RASHODI POSLOVANJA</t>
  </si>
  <si>
    <t>BANKARSKE USLUGE I USLUGE PLATNOG PROMETA</t>
  </si>
  <si>
    <t xml:space="preserve">RASHODI ZA USLUGE </t>
  </si>
  <si>
    <t>ENERGIJA</t>
  </si>
  <si>
    <t>NAKNADE GRAĐANIMA I KUĆANSTVIMA U NARAVI</t>
  </si>
  <si>
    <t xml:space="preserve">OSTALE NAKNADE GRAĐANIMA I KUČANSTVIMA IZ PRORAČUNA </t>
  </si>
  <si>
    <t xml:space="preserve">RASHODI ZA MATERIJAL I ENERG. </t>
  </si>
  <si>
    <t>PREMIJE OSIGURANJA</t>
  </si>
  <si>
    <t>ZAKUPNINE I NAJAMNINE</t>
  </si>
  <si>
    <t>KNJIGE</t>
  </si>
  <si>
    <t>UREĐAJI, STROJEVI I OPREMA ZA OSTALE NAMJENE</t>
  </si>
  <si>
    <t>UREDSKA OPREMA I NAMJEŠTAJ</t>
  </si>
  <si>
    <t>IZVRŠENJE 2021</t>
  </si>
  <si>
    <t>6=5/3</t>
  </si>
  <si>
    <t>7=5/4</t>
  </si>
  <si>
    <t>11017 O.Š. Svetvinčenat</t>
  </si>
  <si>
    <t>2101 Redovna djelatnost osnovnih škola - minimalni standard</t>
  </si>
  <si>
    <t>A210101 Materijalni rashodi OŠ po kriterijima (dotacije)</t>
  </si>
  <si>
    <t>A210102 Materijalni rashodi OŠ po stvarnom trošku</t>
  </si>
  <si>
    <t>A210103 Materijalni rashodi OŠ po stvarnom trošku-drugi izvori (najam)</t>
  </si>
  <si>
    <t>A210104 Plaće i drugi rashodi za zaposlene osnovnih škola</t>
  </si>
  <si>
    <t>2102 Redovna djelatnost osnovnih škola - iznad standarda</t>
  </si>
  <si>
    <t>A210201 Materijalni rashodi OŠ po stvarnom trošku iznad standarda</t>
  </si>
  <si>
    <t>2301 Programi obrazovanja iznad standarda</t>
  </si>
  <si>
    <t>A230102 Županijska natjecanja</t>
  </si>
  <si>
    <t>A230106 Školska kuhinja</t>
  </si>
  <si>
    <t>A230107 Produženi boravak</t>
  </si>
  <si>
    <t>A230109 Mala glagoljaška akademija</t>
  </si>
  <si>
    <t>A230110 Novigradsko proljeće</t>
  </si>
  <si>
    <t>A230115 Ostali programi i projekti (Generacija Now i dr.)</t>
  </si>
  <si>
    <t>A230119 Nagrade za učenike</t>
  </si>
  <si>
    <t>A230168 Spavin</t>
  </si>
  <si>
    <t>A230184 Zavičajna nastava</t>
  </si>
  <si>
    <t>A230199 Školska shema</t>
  </si>
  <si>
    <t>2302 Programi obrazovanja iznad standarda</t>
  </si>
  <si>
    <t>A230202 Građanski odgoj</t>
  </si>
  <si>
    <t>A230203 Medni dani</t>
  </si>
  <si>
    <t>2401 Investicijsko održavanje osnovnih škola</t>
  </si>
  <si>
    <t>A240101 Investicijsko održavanje OŠ - minimalni standard</t>
  </si>
  <si>
    <t>K240501 Školski namještaj i oprema</t>
  </si>
  <si>
    <t>K240502 Opremanje knjižnica</t>
  </si>
  <si>
    <t>9108 MOZAIK 4</t>
  </si>
  <si>
    <t>T910801 Provedba projekta MOZAIK 4</t>
  </si>
  <si>
    <t>A. RAČUN PRIHODA I RASHODA</t>
  </si>
  <si>
    <t>B. RAČUN FINANCIRANJA</t>
  </si>
  <si>
    <t>6 Prihodi poslovanja</t>
  </si>
  <si>
    <t>7 Prihodi od prodaje nefinancijske imovine</t>
  </si>
  <si>
    <t>3 Rashodi poslovanja</t>
  </si>
  <si>
    <t>4 Rashodi za nabavu nefinancijske imovine</t>
  </si>
  <si>
    <t>8 Primici od financijske imovine i zaduživanja</t>
  </si>
  <si>
    <t>5 Izdaci za financijsku imovinu i otplate zajmova</t>
  </si>
  <si>
    <t>RASHODI ZA MATERIJAL I ENERGIJU</t>
  </si>
  <si>
    <t>A2301153 Smoljanci za bolje sutra</t>
  </si>
  <si>
    <t xml:space="preserve">RASHODI POSLOVANJA </t>
  </si>
  <si>
    <t xml:space="preserve">MATERIJALNI RASHODI </t>
  </si>
  <si>
    <t xml:space="preserve">RASHODI ZA NABAVU NEFINANCIJSKE IMOVINE </t>
  </si>
  <si>
    <t xml:space="preserve">RASHODI ZA NABAVU PROIZVEDENE DUGOTRAJNE IMOVINE </t>
  </si>
  <si>
    <t>A230116 Školski udžbenici</t>
  </si>
  <si>
    <t>A230140 Sufinanciranje redovne djelatnosti</t>
  </si>
  <si>
    <t>A230176 Državna natjecanja</t>
  </si>
  <si>
    <t>A240102 Investicijsko održavanje OŠ - iznad standarda</t>
  </si>
  <si>
    <t>2403 Kapitalna ulaganja u OŠ</t>
  </si>
  <si>
    <t>K240311 Ulaganja u OŠ</t>
  </si>
  <si>
    <t xml:space="preserve">RASHODI ZA DODATNA ULAGANJA NA NEFINANCIJSKOJ IMOVINI </t>
  </si>
  <si>
    <t>DODATNA ULAGANJA NA GRAĐEVINSKIM OBJEKTIMA</t>
  </si>
  <si>
    <t>K240301 Projektna dokumentacija OŠ</t>
  </si>
  <si>
    <t xml:space="preserve">RASHODI ZA NABAVU NEPROIZVEDENE IMOVINE </t>
  </si>
  <si>
    <t>NEMATERIJALNA IMOVINA</t>
  </si>
  <si>
    <t>OSTALA PRAVA</t>
  </si>
  <si>
    <t>NEMATERIJALNA PROIZVEDENA IMOVINA</t>
  </si>
  <si>
    <t>ULAGANJA U RAČUNALNE PROGRAME</t>
  </si>
  <si>
    <t>SAŽETAK</t>
  </si>
  <si>
    <t>RAZLIKA (višak/manjak)</t>
  </si>
  <si>
    <t>NETO FINANCIRANJE (8-5)</t>
  </si>
  <si>
    <t>C. RASPOLOŽIVA SREDSTVA IZ PRETHODNE GODINE</t>
  </si>
  <si>
    <t>Višak/manjak iz prethodne godine koji će se pokriti u tekućoj godini</t>
  </si>
  <si>
    <t>Višak/manjak + raspoloživa sredstva iz preth. godina + neto financ.</t>
  </si>
  <si>
    <t>Ukupan donos viška/manjka iz prethodne godine</t>
  </si>
  <si>
    <t>D. INFORMACIJA O UKUPNOM VIŠKU/MANJKU DONESENOM IZ PRETHODNE GODINE</t>
  </si>
  <si>
    <t>OPĆI DIO - RASHODI</t>
  </si>
  <si>
    <t>OPĆI DIO - PRIHODI</t>
  </si>
  <si>
    <t xml:space="preserve">RASHODI ZA ZAPOSLENE </t>
  </si>
  <si>
    <t xml:space="preserve">PLAĆE </t>
  </si>
  <si>
    <t xml:space="preserve">OSTALI RASHODI ZA ZAPOSLENE </t>
  </si>
  <si>
    <t xml:space="preserve">DOPRINOSI NA PLAĆE </t>
  </si>
  <si>
    <t xml:space="preserve">NAKNADE TROŠKOVA ZAPOSLENIMA </t>
  </si>
  <si>
    <t xml:space="preserve">RASHODI ZA MATERIJAL I ENERGIJU </t>
  </si>
  <si>
    <t xml:space="preserve">OSTALI NESPOMENUTI RASHODI POSLOVANJA </t>
  </si>
  <si>
    <t xml:space="preserve">FINANCIJSKI RASHODI </t>
  </si>
  <si>
    <t xml:space="preserve">OSTALI FINANCIJSKI RASHODI </t>
  </si>
  <si>
    <t xml:space="preserve">NAKNADE GRAĐANIMA I KUĆANSTVIMA NA TEMELJU OSIGURANJA </t>
  </si>
  <si>
    <t xml:space="preserve">OSTALE NAKNADE GRAĐANIMA I KUĆANSTVIMA IZ PRORAČUNA </t>
  </si>
  <si>
    <t xml:space="preserve">NEMATERIJALNA IMOVINA </t>
  </si>
  <si>
    <t xml:space="preserve">POSTROJENJA I OPREMA </t>
  </si>
  <si>
    <t xml:space="preserve">KNJIGE, UMJETNIČKA DJELA I OSTALE IZLOŽBENE VRIJEDNOSTI </t>
  </si>
  <si>
    <t xml:space="preserve">DODATNA ULAGANJA NA GRAĐEVINSKIM OBJEKTIMA </t>
  </si>
  <si>
    <t xml:space="preserve">PRIHODI POSLOVANJA </t>
  </si>
  <si>
    <t xml:space="preserve">PRIHODI OD IMOVINE </t>
  </si>
  <si>
    <t xml:space="preserve">PRIHODI OD FINANCIJSKE IMOVINE </t>
  </si>
  <si>
    <t>KAMATE NA OROČENA SREDSTVA I DEPOZITE PO VIĐENJU</t>
  </si>
  <si>
    <t xml:space="preserve">PRIHODI OD ADMIN. PRISTOJBI I PO POSEBNIM PROPISIMA </t>
  </si>
  <si>
    <t xml:space="preserve">PRIHODI PO POSEBNIM PROPISIMA </t>
  </si>
  <si>
    <t>OSTALI NESPOMENUTI PRIHODI</t>
  </si>
  <si>
    <t xml:space="preserve">OSTALI PRIHODI </t>
  </si>
  <si>
    <t xml:space="preserve">PRIH. KOJE PROR. KOR. OSTVARE OBAVLJ.POSLOVA NA TRŽIŠTU </t>
  </si>
  <si>
    <t>PRIHODI OD PRUŽENIH USLUGA</t>
  </si>
  <si>
    <t xml:space="preserve">DONACIJE OD PRAVNIH I FIZIČKIH OSOBA IZVAN OPĆE DRŽAVE </t>
  </si>
  <si>
    <t>TEKUĆE DONACIJE</t>
  </si>
  <si>
    <t>KAPITALNE DONACIJE</t>
  </si>
  <si>
    <t xml:space="preserve">PRIHODI IZ NADLEŽNOG PRORAČUNA I OD HZZO-a TEMELJEM UGOVORNIH OBVEZA </t>
  </si>
  <si>
    <t xml:space="preserve">PRIHODI IZ NADLEŽNOG PRORAČUNA ZA FINANCIRANJE REDOVNE DJELATNOSTI PRORAČUNSKIH KORISNIKA </t>
  </si>
  <si>
    <t>PRIHODI IZ NADLEŽNOG PRORAČUNA ZA FINANCIRANJE RASHODA POSLOVANJA</t>
  </si>
  <si>
    <t>PRIHODI IZ NADLEŽNOG PRORAČUNA ZA FINANCIRANJE RASHODA ZA NABAVU NEFINANCIJSKE IMOVINE</t>
  </si>
  <si>
    <t>UKUPNO RASHODI</t>
  </si>
  <si>
    <t>UKUPNO PRIHODI</t>
  </si>
  <si>
    <t>POMOĆI PRORAČ. KOR. IZ PRORAČ. KOJI IM NIJE NADLEŽAN</t>
  </si>
  <si>
    <t>TEKUĆE POMOĆI PRORAČ. KOR. IZ PRORAČ. KOJI IM NIJE NADLEŽAN</t>
  </si>
  <si>
    <t>KAPITALNE POMOĆI PRORAČ. KOR. IZ PRORAČ. KOJI IM NIJE NADLEŽAN</t>
  </si>
  <si>
    <t xml:space="preserve">POMOĆI IZ DRŽ. PRORAČ. TEMELJEM PRIJENOSA EU SREDSTAVA </t>
  </si>
  <si>
    <t xml:space="preserve">TEKUĆE POMOĆI IZ DRŽ. PRORAČ. TEMELJEM PRIJENOSA EU SREDSTAVA </t>
  </si>
  <si>
    <t xml:space="preserve">OSTALE POTPORE UNUTAR OPĆE DRŽAVE </t>
  </si>
  <si>
    <t>OSTALE TEKUĆE POTPORE UNUTAR OPĆE DRŽAVE</t>
  </si>
  <si>
    <t xml:space="preserve">POMOĆI IZ INOZEMSTVA I OD SUBJEKATA UNUTAR OPĆEG PRORAČUNA </t>
  </si>
  <si>
    <t>POSEBNI DIO</t>
  </si>
  <si>
    <r>
      <t xml:space="preserve">FINANCIJSKI PLAN ZA 2022. GODINU - </t>
    </r>
    <r>
      <rPr>
        <b/>
        <u val="single"/>
        <sz val="10"/>
        <rFont val="Arial"/>
        <family val="2"/>
      </rPr>
      <t>IZVRŠENJE 30.6.2022.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ISTARSKA ŽUPANIJA
RAZDJEL 009 UPRAVNI ODJEL ZA OBRAZOVANJE, SPORT I TEHNIČKU KULTURU</t>
    </r>
    <r>
      <rPr>
        <b/>
        <sz val="10"/>
        <rFont val="Arial"/>
        <family val="2"/>
      </rPr>
      <t xml:space="preserve">
PRORAČUNSKI KORISNIK 11017 O.Š. Svetvinčenat</t>
    </r>
  </si>
  <si>
    <t xml:space="preserve">NAKNADE GRAĐANIMA I KUĆANSTVIMA U NARAVI </t>
  </si>
  <si>
    <t>2405 Opremanje u OŠ</t>
  </si>
  <si>
    <t xml:space="preserve">KLASA:007-04/22-02/06 </t>
  </si>
  <si>
    <t>URBROJ: 2168/07-06-22-03</t>
  </si>
  <si>
    <t>Svetvinčenat, 29.07.2022.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</si>
</sst>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mmm\-yy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A]#,##0.00;\-\ #,##0.00"/>
    <numFmt numFmtId="186" formatCode="#,##0.00_ ;\-#,##0.00\ "/>
    <numFmt numFmtId="187" formatCode="0.0"/>
    <numFmt numFmtId="188" formatCode="#,##0.0"/>
    <numFmt numFmtId="189" formatCode="[$-1041A]#,##0.0;\-\ #,##0.0"/>
    <numFmt numFmtId="190" formatCode="[$-1041A]#,##0;\-\ #,##0"/>
    <numFmt numFmtId="191" formatCode="&quot;Da&quot;;&quot;Da&quot;;&quot;Ne&quot;"/>
    <numFmt numFmtId="192" formatCode="&quot;True&quot;;&quot;True&quot;;&quot;False&quot;"/>
    <numFmt numFmtId="193" formatCode="&quot;Uključeno&quot;;&quot;Uključeno&quot;;&quot;Isključeno&quot;"/>
    <numFmt numFmtId="194" formatCode="[$¥€-2]\ #,##0.00_);[Red]\([$€-2]\ #,##0.00\)"/>
    <numFmt numFmtId="195" formatCode="[$-41A]d\.\ mmmm\ yyyy\."/>
  </numFmts>
  <fonts count="4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0"/>
      <name val="Arial"/>
      <family val="2"/>
    </font>
    <font>
      <b/>
      <i/>
      <sz val="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0"/>
      </right>
      <top style="thin"/>
      <bottom style="thin"/>
    </border>
    <border>
      <left>
        <color indexed="63"/>
      </left>
      <right style="thin">
        <color indexed="10"/>
      </right>
      <top style="thin">
        <color indexed="10"/>
      </top>
      <bottom style="thin"/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0" fontId="45" fillId="0" borderId="11" xfId="0" applyFont="1" applyBorder="1" applyAlignment="1">
      <alignment horizontal="left" vertical="top" wrapText="1"/>
    </xf>
    <xf numFmtId="0" fontId="3" fillId="0" borderId="12" xfId="0" applyFont="1" applyBorder="1" applyAlignment="1" applyProtection="1">
      <alignment horizontal="left" vertical="top" wrapText="1" readingOrder="1"/>
      <protection locked="0"/>
    </xf>
    <xf numFmtId="0" fontId="2" fillId="33" borderId="13" xfId="0" applyFont="1" applyFill="1" applyBorder="1" applyAlignment="1" applyProtection="1">
      <alignment horizontal="left" vertical="top" wrapText="1" readingOrder="1"/>
      <protection locked="0"/>
    </xf>
    <xf numFmtId="0" fontId="45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/>
    </xf>
    <xf numFmtId="1" fontId="2" fillId="0" borderId="13" xfId="0" applyNumberFormat="1" applyFont="1" applyFill="1" applyBorder="1" applyAlignment="1" applyProtection="1">
      <alignment horizontal="center" vertical="center" wrapText="1" readingOrder="1"/>
      <protection locked="0"/>
    </xf>
    <xf numFmtId="1" fontId="2" fillId="0" borderId="13" xfId="0" applyNumberFormat="1" applyFont="1" applyFill="1" applyBorder="1" applyAlignment="1">
      <alignment horizontal="center" vertical="center"/>
    </xf>
    <xf numFmtId="4" fontId="45" fillId="0" borderId="13" xfId="0" applyNumberFormat="1" applyFont="1" applyFill="1" applyBorder="1" applyAlignment="1">
      <alignment horizontal="right" vertical="top" wrapText="1"/>
    </xf>
    <xf numFmtId="4" fontId="2" fillId="0" borderId="13" xfId="0" applyNumberFormat="1" applyFont="1" applyFill="1" applyBorder="1" applyAlignment="1">
      <alignment horizontal="right" vertical="top"/>
    </xf>
    <xf numFmtId="0" fontId="2" fillId="33" borderId="14" xfId="0" applyFont="1" applyFill="1" applyBorder="1" applyAlignment="1" applyProtection="1">
      <alignment horizontal="center" vertical="center" wrapText="1" readingOrder="1"/>
      <protection locked="0"/>
    </xf>
    <xf numFmtId="1" fontId="2" fillId="0" borderId="0" xfId="0" applyNumberFormat="1" applyFont="1" applyFill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1" fontId="2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3" fontId="2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183" fontId="2" fillId="0" borderId="0" xfId="59" applyFont="1" applyFill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right" vertical="center"/>
    </xf>
    <xf numFmtId="4" fontId="2" fillId="0" borderId="13" xfId="0" applyNumberFormat="1" applyFont="1" applyFill="1" applyBorder="1" applyAlignment="1" applyProtection="1">
      <alignment horizontal="right" vertical="top" wrapText="1" readingOrder="1"/>
      <protection locked="0"/>
    </xf>
    <xf numFmtId="4" fontId="2" fillId="0" borderId="0" xfId="0" applyNumberFormat="1" applyFont="1" applyFill="1" applyAlignment="1" applyProtection="1">
      <alignment horizontal="right" vertical="top" wrapText="1" readingOrder="1"/>
      <protection locked="0"/>
    </xf>
    <xf numFmtId="4" fontId="2" fillId="0" borderId="13" xfId="0" applyNumberFormat="1" applyFont="1" applyFill="1" applyBorder="1" applyAlignment="1">
      <alignment horizontal="right" vertical="top" readingOrder="1"/>
    </xf>
    <xf numFmtId="4" fontId="45" fillId="0" borderId="13" xfId="0" applyNumberFormat="1" applyFont="1" applyFill="1" applyBorder="1" applyAlignment="1">
      <alignment horizontal="right" vertical="top" wrapText="1" readingOrder="1"/>
    </xf>
    <xf numFmtId="4" fontId="2" fillId="0" borderId="0" xfId="0" applyNumberFormat="1" applyFont="1" applyFill="1" applyAlignment="1">
      <alignment horizontal="right" vertical="top"/>
    </xf>
    <xf numFmtId="4" fontId="2" fillId="0" borderId="10" xfId="0" applyNumberFormat="1" applyFont="1" applyFill="1" applyBorder="1" applyAlignment="1" applyProtection="1">
      <alignment horizontal="right" vertical="top" wrapText="1" readingOrder="1"/>
      <protection locked="0"/>
    </xf>
    <xf numFmtId="4" fontId="2" fillId="0" borderId="0" xfId="0" applyNumberFormat="1" applyFont="1" applyFill="1" applyBorder="1" applyAlignment="1">
      <alignment horizontal="right" vertical="top"/>
    </xf>
    <xf numFmtId="4" fontId="2" fillId="0" borderId="15" xfId="0" applyNumberFormat="1" applyFont="1" applyFill="1" applyBorder="1" applyAlignment="1">
      <alignment horizontal="right" vertical="top"/>
    </xf>
    <xf numFmtId="4" fontId="2" fillId="0" borderId="16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Font="1" applyAlignment="1">
      <alignment/>
    </xf>
    <xf numFmtId="4" fontId="0" fillId="0" borderId="0" xfId="0" applyNumberFormat="1" applyFont="1" applyFill="1" applyAlignment="1">
      <alignment horizontal="right" vertical="top"/>
    </xf>
    <xf numFmtId="0" fontId="1" fillId="0" borderId="0" xfId="0" applyFont="1" applyAlignment="1">
      <alignment vertical="center" readingOrder="1"/>
    </xf>
    <xf numFmtId="4" fontId="2" fillId="0" borderId="13" xfId="0" applyNumberFormat="1" applyFont="1" applyFill="1" applyBorder="1" applyAlignment="1" applyProtection="1">
      <alignment horizontal="right" vertical="top" wrapText="1"/>
      <protection locked="0"/>
    </xf>
    <xf numFmtId="0" fontId="1" fillId="0" borderId="0" xfId="0" applyFont="1" applyAlignment="1">
      <alignment/>
    </xf>
    <xf numFmtId="4" fontId="45" fillId="0" borderId="11" xfId="0" applyNumberFormat="1" applyFont="1" applyFill="1" applyBorder="1" applyAlignment="1">
      <alignment horizontal="right" vertical="top" wrapText="1"/>
    </xf>
    <xf numFmtId="4" fontId="45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/>
    </xf>
    <xf numFmtId="4" fontId="2" fillId="0" borderId="16" xfId="0" applyNumberFormat="1" applyFont="1" applyFill="1" applyBorder="1" applyAlignment="1" applyProtection="1">
      <alignment horizontal="right" vertical="top" wrapText="1"/>
      <protection locked="0"/>
    </xf>
    <xf numFmtId="4" fontId="46" fillId="0" borderId="13" xfId="0" applyNumberFormat="1" applyFont="1" applyFill="1" applyBorder="1" applyAlignment="1">
      <alignment horizontal="right" vertical="top" wrapText="1"/>
    </xf>
    <xf numFmtId="4" fontId="5" fillId="0" borderId="13" xfId="0" applyNumberFormat="1" applyFont="1" applyFill="1" applyBorder="1" applyAlignment="1" applyProtection="1">
      <alignment horizontal="right" vertical="top" wrapText="1" readingOrder="1"/>
      <protection locked="0"/>
    </xf>
    <xf numFmtId="4" fontId="5" fillId="0" borderId="13" xfId="0" applyNumberFormat="1" applyFont="1" applyFill="1" applyBorder="1" applyAlignment="1">
      <alignment horizontal="right" vertical="top"/>
    </xf>
    <xf numFmtId="4" fontId="2" fillId="0" borderId="15" xfId="0" applyNumberFormat="1" applyFont="1" applyFill="1" applyBorder="1" applyAlignment="1" applyProtection="1">
      <alignment horizontal="right" vertical="top" wrapText="1"/>
      <protection locked="0"/>
    </xf>
    <xf numFmtId="4" fontId="2" fillId="0" borderId="15" xfId="0" applyNumberFormat="1" applyFont="1" applyFill="1" applyBorder="1" applyAlignment="1" applyProtection="1">
      <alignment horizontal="right" vertical="top" wrapText="1" readingOrder="1"/>
      <protection locked="0"/>
    </xf>
    <xf numFmtId="1" fontId="2" fillId="0" borderId="15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/>
    </xf>
    <xf numFmtId="4" fontId="2" fillId="0" borderId="18" xfId="0" applyNumberFormat="1" applyFont="1" applyFill="1" applyBorder="1" applyAlignment="1">
      <alignment horizontal="right" vertical="top"/>
    </xf>
    <xf numFmtId="4" fontId="2" fillId="0" borderId="18" xfId="0" applyNumberFormat="1" applyFont="1" applyFill="1" applyBorder="1" applyAlignment="1">
      <alignment horizontal="right" vertical="center"/>
    </xf>
    <xf numFmtId="1" fontId="2" fillId="0" borderId="19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/>
    </xf>
    <xf numFmtId="4" fontId="2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4" fontId="2" fillId="0" borderId="21" xfId="0" applyNumberFormat="1" applyFont="1" applyFill="1" applyBorder="1" applyAlignment="1">
      <alignment horizontal="right" vertical="top"/>
    </xf>
    <xf numFmtId="4" fontId="2" fillId="0" borderId="22" xfId="0" applyNumberFormat="1" applyFont="1" applyFill="1" applyBorder="1" applyAlignment="1">
      <alignment horizontal="right" vertical="top"/>
    </xf>
    <xf numFmtId="4" fontId="2" fillId="0" borderId="23" xfId="0" applyNumberFormat="1" applyFont="1" applyFill="1" applyBorder="1" applyAlignment="1">
      <alignment horizontal="right" vertical="top"/>
    </xf>
    <xf numFmtId="0" fontId="45" fillId="34" borderId="11" xfId="0" applyFont="1" applyFill="1" applyBorder="1" applyAlignment="1">
      <alignment horizontal="left" wrapText="1"/>
    </xf>
    <xf numFmtId="0" fontId="45" fillId="0" borderId="11" xfId="0" applyFont="1" applyFill="1" applyBorder="1" applyAlignment="1">
      <alignment horizontal="left" vertical="top" wrapText="1"/>
    </xf>
    <xf numFmtId="0" fontId="2" fillId="33" borderId="24" xfId="0" applyFont="1" applyFill="1" applyBorder="1" applyAlignment="1" applyProtection="1">
      <alignment horizontal="center" vertical="center" wrapText="1" readingOrder="1"/>
      <protection locked="0"/>
    </xf>
    <xf numFmtId="3" fontId="2" fillId="0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45" fillId="0" borderId="25" xfId="0" applyFont="1" applyFill="1" applyBorder="1" applyAlignment="1">
      <alignment horizontal="left" wrapText="1"/>
    </xf>
    <xf numFmtId="3" fontId="2" fillId="0" borderId="13" xfId="0" applyNumberFormat="1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horizontal="left" vertical="top" wrapText="1"/>
    </xf>
    <xf numFmtId="4" fontId="45" fillId="34" borderId="11" xfId="0" applyNumberFormat="1" applyFont="1" applyFill="1" applyBorder="1" applyAlignment="1">
      <alignment horizontal="right" vertical="top" wrapText="1"/>
    </xf>
    <xf numFmtId="3" fontId="2" fillId="0" borderId="13" xfId="0" applyNumberFormat="1" applyFont="1" applyFill="1" applyBorder="1" applyAlignment="1" applyProtection="1">
      <alignment horizontal="center" vertical="top" wrapText="1" readingOrder="1"/>
      <protection locked="0"/>
    </xf>
    <xf numFmtId="1" fontId="2" fillId="0" borderId="13" xfId="0" applyNumberFormat="1" applyFont="1" applyFill="1" applyBorder="1" applyAlignment="1" applyProtection="1">
      <alignment horizontal="center" vertical="top" wrapText="1" readingOrder="1"/>
      <protection locked="0"/>
    </xf>
    <xf numFmtId="0" fontId="2" fillId="0" borderId="11" xfId="0" applyFont="1" applyFill="1" applyBorder="1" applyAlignment="1">
      <alignment horizontal="left" vertical="top" wrapText="1"/>
    </xf>
    <xf numFmtId="4" fontId="2" fillId="0" borderId="26" xfId="0" applyNumberFormat="1" applyFont="1" applyFill="1" applyBorder="1" applyAlignment="1">
      <alignment horizontal="right" vertical="top" wrapText="1"/>
    </xf>
    <xf numFmtId="4" fontId="2" fillId="0" borderId="11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wrapText="1"/>
    </xf>
    <xf numFmtId="4" fontId="2" fillId="0" borderId="0" xfId="0" applyNumberFormat="1" applyFont="1" applyFill="1" applyBorder="1" applyAlignment="1" applyProtection="1">
      <alignment horizontal="right" vertical="top" wrapText="1"/>
      <protection locked="0"/>
    </xf>
    <xf numFmtId="4" fontId="0" fillId="0" borderId="0" xfId="0" applyNumberFormat="1" applyFont="1" applyFill="1" applyAlignment="1">
      <alignment horizontal="left" vertical="top"/>
    </xf>
    <xf numFmtId="3" fontId="2" fillId="0" borderId="0" xfId="0" applyNumberFormat="1" applyFont="1" applyFill="1" applyAlignment="1">
      <alignment horizontal="right" vertical="top"/>
    </xf>
    <xf numFmtId="3" fontId="2" fillId="0" borderId="22" xfId="0" applyNumberFormat="1" applyFont="1" applyFill="1" applyBorder="1" applyAlignment="1" applyProtection="1">
      <alignment horizontal="center" vertical="top" wrapText="1" readingOrder="1"/>
      <protection locked="0"/>
    </xf>
    <xf numFmtId="1" fontId="2" fillId="0" borderId="22" xfId="0" applyNumberFormat="1" applyFont="1" applyFill="1" applyBorder="1" applyAlignment="1" applyProtection="1">
      <alignment horizontal="center" vertical="top" wrapText="1" readingOrder="1"/>
      <protection locked="0"/>
    </xf>
    <xf numFmtId="4" fontId="2" fillId="35" borderId="27" xfId="0" applyNumberFormat="1" applyFont="1" applyFill="1" applyBorder="1" applyAlignment="1" applyProtection="1">
      <alignment horizontal="center" vertical="center" wrapText="1" readingOrder="1"/>
      <protection locked="0"/>
    </xf>
    <xf numFmtId="1" fontId="2" fillId="35" borderId="27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35" borderId="28" xfId="0" applyFont="1" applyFill="1" applyBorder="1" applyAlignment="1">
      <alignment horizontal="left" vertical="center"/>
    </xf>
    <xf numFmtId="0" fontId="1" fillId="35" borderId="28" xfId="0" applyFont="1" applyFill="1" applyBorder="1" applyAlignment="1">
      <alignment horizontal="left" vertical="center"/>
    </xf>
    <xf numFmtId="4" fontId="2" fillId="35" borderId="28" xfId="0" applyNumberFormat="1" applyFont="1" applyFill="1" applyBorder="1" applyAlignment="1">
      <alignment horizontal="center" vertical="top" wrapText="1"/>
    </xf>
    <xf numFmtId="4" fontId="2" fillId="35" borderId="28" xfId="0" applyNumberFormat="1" applyFont="1" applyFill="1" applyBorder="1" applyAlignment="1" applyProtection="1">
      <alignment horizontal="center" vertical="top" wrapText="1" readingOrder="1"/>
      <protection locked="0"/>
    </xf>
    <xf numFmtId="1" fontId="2" fillId="35" borderId="28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35" borderId="28" xfId="0" applyFont="1" applyFill="1" applyBorder="1" applyAlignment="1">
      <alignment horizontal="center" vertical="center"/>
    </xf>
    <xf numFmtId="0" fontId="2" fillId="35" borderId="28" xfId="0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 applyProtection="1">
      <alignment horizontal="right" vertical="top" wrapText="1" readingOrder="1"/>
      <protection locked="0"/>
    </xf>
    <xf numFmtId="4" fontId="2" fillId="0" borderId="15" xfId="0" applyNumberFormat="1" applyFont="1" applyFill="1" applyBorder="1" applyAlignment="1" applyProtection="1">
      <alignment horizontal="right" vertical="top" wrapText="1"/>
      <protection locked="0"/>
    </xf>
    <xf numFmtId="4" fontId="2" fillId="0" borderId="21" xfId="0" applyNumberFormat="1" applyFont="1" applyFill="1" applyBorder="1" applyAlignment="1">
      <alignment horizontal="right" vertical="top"/>
    </xf>
    <xf numFmtId="4" fontId="2" fillId="0" borderId="22" xfId="0" applyNumberFormat="1" applyFont="1" applyFill="1" applyBorder="1" applyAlignment="1">
      <alignment horizontal="right" vertical="top"/>
    </xf>
    <xf numFmtId="4" fontId="2" fillId="0" borderId="13" xfId="0" applyNumberFormat="1" applyFont="1" applyFill="1" applyBorder="1" applyAlignment="1">
      <alignment horizontal="right" vertical="top"/>
    </xf>
    <xf numFmtId="0" fontId="2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>
      <alignment/>
    </xf>
    <xf numFmtId="4" fontId="2" fillId="0" borderId="0" xfId="0" applyNumberFormat="1" applyFont="1" applyFill="1" applyAlignment="1" applyProtection="1">
      <alignment horizontal="right" vertical="top" wrapText="1" readingOrder="1"/>
      <protection locked="0"/>
    </xf>
    <xf numFmtId="4" fontId="2" fillId="0" borderId="0" xfId="0" applyNumberFormat="1" applyFont="1" applyFill="1" applyAlignment="1">
      <alignment horizontal="right" vertical="top"/>
    </xf>
    <xf numFmtId="0" fontId="1" fillId="0" borderId="15" xfId="0" applyFont="1" applyBorder="1" applyAlignment="1" applyProtection="1">
      <alignment vertical="center" wrapText="1" readingOrder="1"/>
      <protection locked="0"/>
    </xf>
    <xf numFmtId="0" fontId="1" fillId="0" borderId="15" xfId="0" applyFont="1" applyBorder="1" applyAlignment="1" applyProtection="1">
      <alignment vertical="top" wrapText="1"/>
      <protection locked="0"/>
    </xf>
    <xf numFmtId="4" fontId="2" fillId="0" borderId="18" xfId="0" applyNumberFormat="1" applyFont="1" applyFill="1" applyBorder="1" applyAlignment="1">
      <alignment horizontal="right" vertical="top"/>
    </xf>
    <xf numFmtId="4" fontId="2" fillId="35" borderId="28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 applyProtection="1">
      <alignment horizontal="right" vertical="top" wrapText="1" readingOrder="1"/>
      <protection locked="0"/>
    </xf>
    <xf numFmtId="4" fontId="2" fillId="0" borderId="29" xfId="0" applyNumberFormat="1" applyFont="1" applyFill="1" applyBorder="1" applyAlignment="1" applyProtection="1">
      <alignment horizontal="right" vertical="top" wrapText="1"/>
      <protection locked="0"/>
    </xf>
    <xf numFmtId="4" fontId="2" fillId="0" borderId="13" xfId="0" applyNumberFormat="1" applyFont="1" applyFill="1" applyBorder="1" applyAlignment="1" applyProtection="1">
      <alignment horizontal="right" vertical="top" wrapText="1" readingOrder="1"/>
      <protection locked="0"/>
    </xf>
    <xf numFmtId="4" fontId="2" fillId="0" borderId="16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33" borderId="13" xfId="0" applyFont="1" applyFill="1" applyBorder="1" applyAlignment="1" applyProtection="1">
      <alignment horizontal="left" vertical="top" wrapText="1" readingOrder="1"/>
      <protection locked="0"/>
    </xf>
    <xf numFmtId="0" fontId="1" fillId="0" borderId="13" xfId="0" applyFont="1" applyBorder="1" applyAlignment="1">
      <alignment horizontal="left" vertical="top"/>
    </xf>
    <xf numFmtId="0" fontId="2" fillId="36" borderId="13" xfId="0" applyFont="1" applyFill="1" applyBorder="1" applyAlignment="1" applyProtection="1">
      <alignment horizontal="left" vertical="top" wrapText="1" readingOrder="1"/>
      <protection locked="0"/>
    </xf>
    <xf numFmtId="0" fontId="2" fillId="35" borderId="13" xfId="0" applyFont="1" applyFill="1" applyBorder="1" applyAlignment="1" applyProtection="1">
      <alignment horizontal="left" vertical="top" wrapText="1"/>
      <protection locked="0"/>
    </xf>
    <xf numFmtId="4" fontId="2" fillId="0" borderId="13" xfId="0" applyNumberFormat="1" applyFont="1" applyFill="1" applyBorder="1" applyAlignment="1" applyProtection="1">
      <alignment horizontal="right" vertical="top" wrapText="1"/>
      <protection locked="0"/>
    </xf>
    <xf numFmtId="0" fontId="1" fillId="0" borderId="2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3" fontId="2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3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31" xfId="0" applyFont="1" applyFill="1" applyBorder="1" applyAlignment="1" applyProtection="1">
      <alignment horizontal="left" vertical="center" wrapText="1" readingOrder="1"/>
      <protection locked="0"/>
    </xf>
    <xf numFmtId="0" fontId="1" fillId="0" borderId="13" xfId="0" applyFont="1" applyBorder="1" applyAlignment="1">
      <alignment/>
    </xf>
    <xf numFmtId="4" fontId="2" fillId="35" borderId="27" xfId="0" applyNumberFormat="1" applyFont="1" applyFill="1" applyBorder="1" applyAlignment="1" applyProtection="1">
      <alignment horizontal="center" vertical="center" wrapText="1" readingOrder="1"/>
      <protection locked="0"/>
    </xf>
    <xf numFmtId="4" fontId="2" fillId="35" borderId="32" xfId="0" applyNumberFormat="1" applyFont="1" applyFill="1" applyBorder="1" applyAlignment="1" applyProtection="1">
      <alignment horizontal="center" vertical="center" wrapText="1"/>
      <protection locked="0"/>
    </xf>
    <xf numFmtId="0" fontId="47" fillId="37" borderId="33" xfId="0" applyFont="1" applyFill="1" applyBorder="1" applyAlignment="1" applyProtection="1">
      <alignment horizontal="left" vertical="center" wrapText="1" readingOrder="1"/>
      <protection locked="0"/>
    </xf>
    <xf numFmtId="0" fontId="47" fillId="38" borderId="0" xfId="0" applyFont="1" applyFill="1" applyBorder="1" applyAlignment="1" applyProtection="1">
      <alignment vertical="center" wrapText="1" readingOrder="1"/>
      <protection locked="0"/>
    </xf>
    <xf numFmtId="0" fontId="2" fillId="35" borderId="13" xfId="0" applyFont="1" applyFill="1" applyBorder="1" applyAlignment="1" applyProtection="1">
      <alignment vertical="top" wrapText="1"/>
      <protection locked="0"/>
    </xf>
    <xf numFmtId="3" fontId="2" fillId="0" borderId="13" xfId="0" applyNumberFormat="1" applyFont="1" applyFill="1" applyBorder="1" applyAlignment="1" applyProtection="1">
      <alignment horizontal="center" vertical="center" wrapText="1" readingOrder="1"/>
      <protection locked="0"/>
    </xf>
    <xf numFmtId="3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left" vertical="top" wrapText="1" readingOrder="1"/>
      <protection locked="0"/>
    </xf>
    <xf numFmtId="0" fontId="2" fillId="39" borderId="16" xfId="0" applyFont="1" applyFill="1" applyBorder="1" applyAlignment="1" applyProtection="1">
      <alignment horizontal="left" vertical="center" wrapText="1" readingOrder="1"/>
      <protection locked="0"/>
    </xf>
    <xf numFmtId="0" fontId="6" fillId="33" borderId="23" xfId="0" applyFont="1" applyFill="1" applyBorder="1" applyAlignment="1" applyProtection="1">
      <alignment horizontal="left" vertical="top" wrapText="1" readingOrder="1"/>
      <protection locked="0"/>
    </xf>
    <xf numFmtId="0" fontId="6" fillId="33" borderId="34" xfId="0" applyFont="1" applyFill="1" applyBorder="1" applyAlignment="1" applyProtection="1">
      <alignment horizontal="left" vertical="top" wrapText="1" readingOrder="1"/>
      <protection locked="0"/>
    </xf>
    <xf numFmtId="0" fontId="48" fillId="0" borderId="23" xfId="0" applyFont="1" applyBorder="1" applyAlignment="1">
      <alignment horizontal="left" vertical="top" wrapText="1"/>
    </xf>
    <xf numFmtId="0" fontId="48" fillId="0" borderId="34" xfId="0" applyFont="1" applyBorder="1" applyAlignment="1">
      <alignment horizontal="left" vertical="top" wrapText="1"/>
    </xf>
    <xf numFmtId="0" fontId="45" fillId="35" borderId="23" xfId="0" applyFont="1" applyFill="1" applyBorder="1" applyAlignment="1">
      <alignment horizontal="left" vertical="top" wrapText="1"/>
    </xf>
    <xf numFmtId="0" fontId="45" fillId="35" borderId="34" xfId="0" applyFont="1" applyFill="1" applyBorder="1" applyAlignment="1">
      <alignment horizontal="left" vertical="top" wrapText="1"/>
    </xf>
    <xf numFmtId="0" fontId="2" fillId="36" borderId="35" xfId="0" applyFont="1" applyFill="1" applyBorder="1" applyAlignment="1" applyProtection="1">
      <alignment horizontal="left" vertical="center" wrapText="1" readingOrder="1"/>
      <protection locked="0"/>
    </xf>
    <xf numFmtId="0" fontId="2" fillId="36" borderId="32" xfId="0" applyFont="1" applyFill="1" applyBorder="1" applyAlignment="1" applyProtection="1">
      <alignment horizontal="left" vertical="center" wrapText="1" readingOrder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FFFFFF"/>
      <rgbColor rgb="00FF6347"/>
      <rgbColor rgb="000000FF"/>
      <rgbColor rgb="008080FF"/>
      <rgbColor rgb="006A5ACD"/>
      <rgbColor rgb="00FFFF00"/>
      <rgbColor rgb="007871AC"/>
      <rgbColor rgb="00D3D3D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2"/>
  <sheetViews>
    <sheetView showGridLines="0" tabSelected="1" zoomScalePageLayoutView="0" workbookViewId="0" topLeftCell="A389">
      <selection activeCell="O402" sqref="O402"/>
    </sheetView>
  </sheetViews>
  <sheetFormatPr defaultColWidth="9.140625" defaultRowHeight="12.75"/>
  <cols>
    <col min="1" max="1" width="7.8515625" style="2" customWidth="1"/>
    <col min="2" max="2" width="38.28125" style="2" customWidth="1"/>
    <col min="3" max="3" width="10.00390625" style="30" customWidth="1"/>
    <col min="4" max="4" width="9.140625" style="30" hidden="1" customWidth="1"/>
    <col min="5" max="5" width="4.140625" style="30" hidden="1" customWidth="1"/>
    <col min="6" max="6" width="3.7109375" style="30" hidden="1" customWidth="1"/>
    <col min="7" max="7" width="10.00390625" style="30" customWidth="1"/>
    <col min="8" max="9" width="9.140625" style="30" hidden="1" customWidth="1"/>
    <col min="10" max="10" width="10.00390625" style="30" customWidth="1"/>
    <col min="11" max="11" width="6.140625" style="6" bestFit="1" customWidth="1"/>
    <col min="12" max="12" width="6.140625" style="17" bestFit="1" customWidth="1"/>
    <col min="13" max="16384" width="8.8515625" style="2" customWidth="1"/>
  </cols>
  <sheetData>
    <row r="1" spans="1:11" ht="57" customHeight="1">
      <c r="A1" s="125" t="s">
        <v>206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2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2" ht="20.25">
      <c r="A3" s="133" t="s">
        <v>205</v>
      </c>
      <c r="B3" s="134"/>
      <c r="C3" s="81" t="s">
        <v>94</v>
      </c>
      <c r="D3" s="81">
        <v>2022</v>
      </c>
      <c r="E3" s="118" t="s">
        <v>0</v>
      </c>
      <c r="F3" s="119"/>
      <c r="G3" s="81" t="s">
        <v>46</v>
      </c>
      <c r="H3" s="81" t="s">
        <v>49</v>
      </c>
      <c r="I3" s="81" t="s">
        <v>50</v>
      </c>
      <c r="J3" s="81" t="s">
        <v>47</v>
      </c>
      <c r="K3" s="82" t="s">
        <v>48</v>
      </c>
      <c r="L3" s="82" t="s">
        <v>48</v>
      </c>
    </row>
    <row r="4" spans="1:12" s="3" customFormat="1" ht="9.75">
      <c r="A4" s="16">
        <v>1</v>
      </c>
      <c r="B4" s="16">
        <v>2</v>
      </c>
      <c r="C4" s="18">
        <v>3</v>
      </c>
      <c r="D4" s="18"/>
      <c r="E4" s="114"/>
      <c r="F4" s="115"/>
      <c r="G4" s="18">
        <v>4</v>
      </c>
      <c r="H4" s="18">
        <v>4</v>
      </c>
      <c r="I4" s="18">
        <v>4</v>
      </c>
      <c r="J4" s="18">
        <v>5</v>
      </c>
      <c r="K4" s="18" t="s">
        <v>95</v>
      </c>
      <c r="L4" s="19" t="s">
        <v>96</v>
      </c>
    </row>
    <row r="5" spans="1:12" s="37" customFormat="1" ht="9.75">
      <c r="A5" s="120" t="s">
        <v>97</v>
      </c>
      <c r="B5" s="121"/>
      <c r="C5" s="26">
        <f>C6+C73+C81+C214+C228+C239+C250+C273</f>
        <v>3994605.16</v>
      </c>
      <c r="D5" s="26">
        <v>3767275.32</v>
      </c>
      <c r="E5" s="105">
        <v>176819.69</v>
      </c>
      <c r="F5" s="105"/>
      <c r="G5" s="26">
        <v>3944095.01</v>
      </c>
      <c r="H5" s="26">
        <v>3944095.01</v>
      </c>
      <c r="I5" s="26">
        <v>3944095.01</v>
      </c>
      <c r="J5" s="26">
        <f>J6+J73+J81+J214+J228+J250+J273</f>
        <v>1936433.3299999998</v>
      </c>
      <c r="K5" s="79">
        <f>J5/C5*100</f>
        <v>48.47621360404991</v>
      </c>
      <c r="L5" s="80">
        <f aca="true" t="shared" si="0" ref="L5:L10">J5/G5*100</f>
        <v>49.09702542890821</v>
      </c>
    </row>
    <row r="6" spans="1:12" ht="9.75">
      <c r="A6" s="109" t="s">
        <v>98</v>
      </c>
      <c r="B6" s="122"/>
      <c r="C6" s="38">
        <f>C7+C35+C45+C50</f>
        <v>3253776.0500000003</v>
      </c>
      <c r="D6" s="26">
        <v>3230490</v>
      </c>
      <c r="E6" s="105">
        <v>139179.88</v>
      </c>
      <c r="F6" s="111"/>
      <c r="G6" s="26">
        <v>3369669.88</v>
      </c>
      <c r="H6" s="26">
        <v>3369669.88</v>
      </c>
      <c r="I6" s="26">
        <v>3369669.88</v>
      </c>
      <c r="J6" s="26">
        <f>J7+J35+J45+J50</f>
        <v>1690850.52</v>
      </c>
      <c r="K6" s="79">
        <f aca="true" t="shared" si="1" ref="K6:K69">J6/C6*100</f>
        <v>51.96579279019525</v>
      </c>
      <c r="L6" s="80">
        <f t="shared" si="0"/>
        <v>50.17852134524229</v>
      </c>
    </row>
    <row r="7" spans="1:12" ht="9.75">
      <c r="A7" s="107" t="s">
        <v>99</v>
      </c>
      <c r="B7" s="117"/>
      <c r="C7" s="15">
        <f>C8</f>
        <v>103269.67</v>
      </c>
      <c r="D7" s="26">
        <v>97032</v>
      </c>
      <c r="E7" s="105">
        <v>0</v>
      </c>
      <c r="F7" s="94"/>
      <c r="G7" s="26">
        <v>97032</v>
      </c>
      <c r="H7" s="26">
        <v>97032</v>
      </c>
      <c r="I7" s="26">
        <v>97032</v>
      </c>
      <c r="J7" s="15">
        <f>J8</f>
        <v>72828.20999999999</v>
      </c>
      <c r="K7" s="79">
        <f t="shared" si="1"/>
        <v>70.5223615026561</v>
      </c>
      <c r="L7" s="80">
        <f t="shared" si="0"/>
        <v>75.05586816720256</v>
      </c>
    </row>
    <row r="8" spans="1:12" s="39" customFormat="1" ht="9.75">
      <c r="A8" s="9" t="s">
        <v>1</v>
      </c>
      <c r="B8" s="9" t="s">
        <v>2</v>
      </c>
      <c r="C8" s="40">
        <v>103269.67</v>
      </c>
      <c r="D8" s="26">
        <v>97032</v>
      </c>
      <c r="E8" s="105">
        <v>0</v>
      </c>
      <c r="F8" s="94"/>
      <c r="G8" s="26">
        <v>97032</v>
      </c>
      <c r="H8" s="26">
        <v>97032</v>
      </c>
      <c r="I8" s="26">
        <v>97032</v>
      </c>
      <c r="J8" s="15">
        <f>J9+J31</f>
        <v>72828.20999999999</v>
      </c>
      <c r="K8" s="79">
        <f t="shared" si="1"/>
        <v>70.5223615026561</v>
      </c>
      <c r="L8" s="80">
        <f t="shared" si="0"/>
        <v>75.05586816720256</v>
      </c>
    </row>
    <row r="9" spans="1:12" s="39" customFormat="1" ht="9.75">
      <c r="A9" s="9" t="s">
        <v>3</v>
      </c>
      <c r="B9" s="9" t="s">
        <v>4</v>
      </c>
      <c r="C9" s="40">
        <v>100259.17</v>
      </c>
      <c r="D9" s="26">
        <v>94032</v>
      </c>
      <c r="E9" s="105">
        <v>0</v>
      </c>
      <c r="F9" s="94"/>
      <c r="G9" s="26">
        <v>94032</v>
      </c>
      <c r="H9" s="26">
        <v>94032</v>
      </c>
      <c r="I9" s="26">
        <v>94032</v>
      </c>
      <c r="J9" s="15">
        <f>J10+J13+J19+J27</f>
        <v>70488.23999999999</v>
      </c>
      <c r="K9" s="79">
        <f t="shared" si="1"/>
        <v>70.3060278675756</v>
      </c>
      <c r="L9" s="80">
        <f t="shared" si="0"/>
        <v>74.96197039305767</v>
      </c>
    </row>
    <row r="10" spans="1:12" ht="9.75">
      <c r="A10" s="9" t="s">
        <v>5</v>
      </c>
      <c r="B10" s="9" t="s">
        <v>6</v>
      </c>
      <c r="C10" s="40">
        <v>2000</v>
      </c>
      <c r="D10" s="26">
        <v>6000</v>
      </c>
      <c r="E10" s="105">
        <v>0</v>
      </c>
      <c r="F10" s="94"/>
      <c r="G10" s="26">
        <v>6000</v>
      </c>
      <c r="H10" s="26">
        <v>0</v>
      </c>
      <c r="I10" s="26">
        <v>0</v>
      </c>
      <c r="J10" s="14">
        <v>4981.92</v>
      </c>
      <c r="K10" s="79">
        <f t="shared" si="1"/>
        <v>249.09599999999998</v>
      </c>
      <c r="L10" s="80">
        <f t="shared" si="0"/>
        <v>83.03200000000001</v>
      </c>
    </row>
    <row r="11" spans="1:12" ht="9.75">
      <c r="A11" s="10">
        <v>3211</v>
      </c>
      <c r="B11" s="10" t="s">
        <v>69</v>
      </c>
      <c r="C11" s="40">
        <v>1000</v>
      </c>
      <c r="D11" s="26"/>
      <c r="E11" s="26"/>
      <c r="F11" s="15"/>
      <c r="G11" s="26"/>
      <c r="H11" s="26"/>
      <c r="I11" s="26"/>
      <c r="J11" s="14">
        <v>4356.92</v>
      </c>
      <c r="K11" s="79">
        <f t="shared" si="1"/>
        <v>435.69199999999995</v>
      </c>
      <c r="L11" s="80"/>
    </row>
    <row r="12" spans="1:12" ht="9.75">
      <c r="A12" s="10">
        <v>3213</v>
      </c>
      <c r="B12" s="10" t="s">
        <v>70</v>
      </c>
      <c r="C12" s="40">
        <v>1000</v>
      </c>
      <c r="D12" s="26"/>
      <c r="E12" s="26"/>
      <c r="F12" s="15"/>
      <c r="G12" s="26"/>
      <c r="H12" s="26"/>
      <c r="I12" s="26"/>
      <c r="J12" s="14">
        <v>625</v>
      </c>
      <c r="K12" s="79">
        <f t="shared" si="1"/>
        <v>62.5</v>
      </c>
      <c r="L12" s="80"/>
    </row>
    <row r="13" spans="1:12" ht="9.75">
      <c r="A13" s="9" t="s">
        <v>7</v>
      </c>
      <c r="B13" s="9" t="s">
        <v>8</v>
      </c>
      <c r="C13" s="40">
        <v>57437.81</v>
      </c>
      <c r="D13" s="26">
        <v>40000</v>
      </c>
      <c r="E13" s="105">
        <v>4000</v>
      </c>
      <c r="F13" s="94"/>
      <c r="G13" s="26">
        <v>44000</v>
      </c>
      <c r="H13" s="26">
        <v>0</v>
      </c>
      <c r="I13" s="26">
        <v>0</v>
      </c>
      <c r="J13" s="14">
        <v>36670.15</v>
      </c>
      <c r="K13" s="79">
        <f t="shared" si="1"/>
        <v>63.84322452405481</v>
      </c>
      <c r="L13" s="80">
        <f>J13/G13*100</f>
        <v>83.34125</v>
      </c>
    </row>
    <row r="14" spans="1:12" ht="9.75" customHeight="1">
      <c r="A14" s="10">
        <v>3221</v>
      </c>
      <c r="B14" s="10" t="s">
        <v>71</v>
      </c>
      <c r="C14" s="40">
        <v>36089.02</v>
      </c>
      <c r="D14" s="26"/>
      <c r="E14" s="26"/>
      <c r="F14" s="15"/>
      <c r="G14" s="26"/>
      <c r="H14" s="26"/>
      <c r="I14" s="26"/>
      <c r="J14" s="14">
        <v>31550.85</v>
      </c>
      <c r="K14" s="79">
        <f t="shared" si="1"/>
        <v>87.42506723651682</v>
      </c>
      <c r="L14" s="80"/>
    </row>
    <row r="15" spans="1:12" ht="9.75">
      <c r="A15" s="10">
        <v>3222</v>
      </c>
      <c r="B15" s="10" t="s">
        <v>72</v>
      </c>
      <c r="C15" s="40">
        <v>295.03</v>
      </c>
      <c r="D15" s="26"/>
      <c r="E15" s="26"/>
      <c r="F15" s="15"/>
      <c r="G15" s="26"/>
      <c r="H15" s="26"/>
      <c r="I15" s="26"/>
      <c r="J15" s="14">
        <v>274.12</v>
      </c>
      <c r="K15" s="79">
        <f t="shared" si="1"/>
        <v>92.91258516083111</v>
      </c>
      <c r="L15" s="80"/>
    </row>
    <row r="16" spans="1:12" ht="9.75">
      <c r="A16" s="7">
        <v>3223</v>
      </c>
      <c r="B16" s="7" t="s">
        <v>85</v>
      </c>
      <c r="C16" s="40">
        <v>6237.6</v>
      </c>
      <c r="D16" s="26"/>
      <c r="E16" s="26"/>
      <c r="F16" s="15"/>
      <c r="G16" s="26"/>
      <c r="H16" s="26"/>
      <c r="I16" s="26"/>
      <c r="J16" s="14"/>
      <c r="K16" s="79"/>
      <c r="L16" s="80"/>
    </row>
    <row r="17" spans="1:12" ht="20.25">
      <c r="A17" s="10">
        <v>3224</v>
      </c>
      <c r="B17" s="10" t="s">
        <v>73</v>
      </c>
      <c r="C17" s="40">
        <v>11047.56</v>
      </c>
      <c r="D17" s="26"/>
      <c r="E17" s="26"/>
      <c r="F17" s="15"/>
      <c r="G17" s="26"/>
      <c r="H17" s="26"/>
      <c r="I17" s="26"/>
      <c r="J17" s="14">
        <v>4632.68</v>
      </c>
      <c r="K17" s="79">
        <f t="shared" si="1"/>
        <v>41.933965509126004</v>
      </c>
      <c r="L17" s="80"/>
    </row>
    <row r="18" spans="1:12" ht="9.75">
      <c r="A18" s="10">
        <v>3225</v>
      </c>
      <c r="B18" s="10" t="s">
        <v>74</v>
      </c>
      <c r="C18" s="40">
        <v>3768.6</v>
      </c>
      <c r="D18" s="26"/>
      <c r="E18" s="26"/>
      <c r="F18" s="15"/>
      <c r="G18" s="26"/>
      <c r="H18" s="26"/>
      <c r="I18" s="26"/>
      <c r="J18" s="14">
        <v>212.5</v>
      </c>
      <c r="K18" s="79">
        <f t="shared" si="1"/>
        <v>5.6386987210104556</v>
      </c>
      <c r="L18" s="80"/>
    </row>
    <row r="19" spans="1:12" ht="9.75">
      <c r="A19" s="9" t="s">
        <v>9</v>
      </c>
      <c r="B19" s="9" t="s">
        <v>10</v>
      </c>
      <c r="C19" s="40">
        <v>36412.01</v>
      </c>
      <c r="D19" s="26">
        <v>39000</v>
      </c>
      <c r="E19" s="105">
        <v>-5000</v>
      </c>
      <c r="F19" s="94"/>
      <c r="G19" s="26">
        <v>34000</v>
      </c>
      <c r="H19" s="26">
        <v>0</v>
      </c>
      <c r="I19" s="26">
        <v>0</v>
      </c>
      <c r="J19" s="14">
        <v>22656.52</v>
      </c>
      <c r="K19" s="79">
        <f t="shared" si="1"/>
        <v>62.222656755284866</v>
      </c>
      <c r="L19" s="80">
        <f>J19/G19*100</f>
        <v>66.63682352941177</v>
      </c>
    </row>
    <row r="20" spans="1:12" ht="9.75">
      <c r="A20" s="10">
        <v>3231</v>
      </c>
      <c r="B20" s="10" t="s">
        <v>75</v>
      </c>
      <c r="C20" s="40">
        <v>10991.66</v>
      </c>
      <c r="D20" s="26"/>
      <c r="E20" s="26"/>
      <c r="F20" s="15"/>
      <c r="G20" s="26"/>
      <c r="H20" s="26"/>
      <c r="I20" s="26"/>
      <c r="J20" s="14">
        <v>4003.78</v>
      </c>
      <c r="K20" s="79">
        <f t="shared" si="1"/>
        <v>36.42561724070796</v>
      </c>
      <c r="L20" s="80"/>
    </row>
    <row r="21" spans="1:12" ht="9.75">
      <c r="A21" s="10">
        <v>3232</v>
      </c>
      <c r="B21" s="10" t="s">
        <v>76</v>
      </c>
      <c r="C21" s="40">
        <v>4185.69</v>
      </c>
      <c r="D21" s="26"/>
      <c r="E21" s="26"/>
      <c r="F21" s="15"/>
      <c r="G21" s="26"/>
      <c r="H21" s="26"/>
      <c r="I21" s="26"/>
      <c r="J21" s="14">
        <v>1173.23</v>
      </c>
      <c r="K21" s="79">
        <f t="shared" si="1"/>
        <v>28.02954829430751</v>
      </c>
      <c r="L21" s="80"/>
    </row>
    <row r="22" spans="1:12" ht="9.75">
      <c r="A22" s="10">
        <v>3234</v>
      </c>
      <c r="B22" s="10" t="s">
        <v>77</v>
      </c>
      <c r="C22" s="40">
        <v>6691.19</v>
      </c>
      <c r="D22" s="26"/>
      <c r="E22" s="26"/>
      <c r="F22" s="15"/>
      <c r="G22" s="26"/>
      <c r="H22" s="26"/>
      <c r="I22" s="26"/>
      <c r="J22" s="14">
        <v>2507</v>
      </c>
      <c r="K22" s="79">
        <f t="shared" si="1"/>
        <v>37.467176989444326</v>
      </c>
      <c r="L22" s="80"/>
    </row>
    <row r="23" spans="1:12" ht="9.75">
      <c r="A23" s="10">
        <v>3236</v>
      </c>
      <c r="B23" s="10" t="s">
        <v>65</v>
      </c>
      <c r="C23" s="40">
        <v>4000</v>
      </c>
      <c r="D23" s="26"/>
      <c r="E23" s="26"/>
      <c r="F23" s="15"/>
      <c r="G23" s="26"/>
      <c r="H23" s="26"/>
      <c r="I23" s="26"/>
      <c r="J23" s="14">
        <v>2647.5</v>
      </c>
      <c r="K23" s="79">
        <f t="shared" si="1"/>
        <v>66.1875</v>
      </c>
      <c r="L23" s="80"/>
    </row>
    <row r="24" spans="1:12" ht="9.75">
      <c r="A24" s="10">
        <v>3237</v>
      </c>
      <c r="B24" s="10" t="s">
        <v>78</v>
      </c>
      <c r="C24" s="40">
        <v>937.5</v>
      </c>
      <c r="D24" s="26"/>
      <c r="E24" s="26"/>
      <c r="F24" s="15"/>
      <c r="G24" s="26"/>
      <c r="H24" s="26"/>
      <c r="I24" s="26"/>
      <c r="J24" s="14">
        <v>6718.75</v>
      </c>
      <c r="K24" s="79">
        <f t="shared" si="1"/>
        <v>716.6666666666667</v>
      </c>
      <c r="L24" s="80"/>
    </row>
    <row r="25" spans="1:12" ht="9.75">
      <c r="A25" s="10">
        <v>3238</v>
      </c>
      <c r="B25" s="10" t="s">
        <v>79</v>
      </c>
      <c r="C25" s="40">
        <v>8218.47</v>
      </c>
      <c r="D25" s="26"/>
      <c r="E25" s="26"/>
      <c r="F25" s="15"/>
      <c r="G25" s="26"/>
      <c r="H25" s="26"/>
      <c r="I25" s="26"/>
      <c r="J25" s="14">
        <v>5381.26</v>
      </c>
      <c r="K25" s="79">
        <f t="shared" si="1"/>
        <v>65.47763756514291</v>
      </c>
      <c r="L25" s="80"/>
    </row>
    <row r="26" spans="1:12" ht="9.75">
      <c r="A26" s="10">
        <v>3239</v>
      </c>
      <c r="B26" s="10" t="s">
        <v>80</v>
      </c>
      <c r="C26" s="40">
        <v>1387.5</v>
      </c>
      <c r="D26" s="26"/>
      <c r="E26" s="26"/>
      <c r="F26" s="15"/>
      <c r="G26" s="26"/>
      <c r="H26" s="26"/>
      <c r="I26" s="26"/>
      <c r="J26" s="14">
        <v>225</v>
      </c>
      <c r="K26" s="79">
        <f t="shared" si="1"/>
        <v>16.216216216216218</v>
      </c>
      <c r="L26" s="80"/>
    </row>
    <row r="27" spans="1:12" ht="9.75">
      <c r="A27" s="9" t="s">
        <v>11</v>
      </c>
      <c r="B27" s="9" t="s">
        <v>12</v>
      </c>
      <c r="C27" s="40">
        <v>4409.35</v>
      </c>
      <c r="D27" s="26">
        <v>9032</v>
      </c>
      <c r="E27" s="105">
        <v>1000</v>
      </c>
      <c r="F27" s="94"/>
      <c r="G27" s="26">
        <v>10032</v>
      </c>
      <c r="H27" s="26">
        <v>0</v>
      </c>
      <c r="I27" s="26">
        <v>0</v>
      </c>
      <c r="J27" s="14">
        <v>6179.65</v>
      </c>
      <c r="K27" s="79">
        <f t="shared" si="1"/>
        <v>140.1487747627201</v>
      </c>
      <c r="L27" s="80">
        <f>J27/G27*100</f>
        <v>61.599381977671456</v>
      </c>
    </row>
    <row r="28" spans="1:12" ht="9.75">
      <c r="A28" s="10">
        <v>3294</v>
      </c>
      <c r="B28" s="10" t="s">
        <v>81</v>
      </c>
      <c r="C28" s="40">
        <v>1000</v>
      </c>
      <c r="D28" s="26"/>
      <c r="E28" s="26"/>
      <c r="F28" s="15"/>
      <c r="G28" s="26"/>
      <c r="H28" s="26"/>
      <c r="I28" s="26"/>
      <c r="J28" s="14">
        <v>800</v>
      </c>
      <c r="K28" s="79">
        <f t="shared" si="1"/>
        <v>80</v>
      </c>
      <c r="L28" s="80"/>
    </row>
    <row r="29" spans="1:12" ht="9.75">
      <c r="A29" s="10">
        <v>3295</v>
      </c>
      <c r="B29" s="10" t="s">
        <v>62</v>
      </c>
      <c r="C29" s="40">
        <v>2520</v>
      </c>
      <c r="D29" s="26"/>
      <c r="E29" s="26"/>
      <c r="F29" s="15"/>
      <c r="G29" s="26"/>
      <c r="H29" s="26"/>
      <c r="I29" s="26"/>
      <c r="J29" s="14">
        <v>2520</v>
      </c>
      <c r="K29" s="79">
        <f t="shared" si="1"/>
        <v>100</v>
      </c>
      <c r="L29" s="80"/>
    </row>
    <row r="30" spans="1:12" ht="9.75">
      <c r="A30" s="10">
        <v>3299</v>
      </c>
      <c r="B30" s="10" t="s">
        <v>82</v>
      </c>
      <c r="C30" s="40">
        <v>889.35</v>
      </c>
      <c r="D30" s="26"/>
      <c r="E30" s="26"/>
      <c r="F30" s="15"/>
      <c r="G30" s="26"/>
      <c r="H30" s="26"/>
      <c r="I30" s="26"/>
      <c r="J30" s="14">
        <v>2859.65</v>
      </c>
      <c r="K30" s="79">
        <f t="shared" si="1"/>
        <v>321.5438241412267</v>
      </c>
      <c r="L30" s="80"/>
    </row>
    <row r="31" spans="1:12" s="39" customFormat="1" ht="9.75">
      <c r="A31" s="9" t="s">
        <v>13</v>
      </c>
      <c r="B31" s="9" t="s">
        <v>14</v>
      </c>
      <c r="C31" s="40">
        <v>3010.5</v>
      </c>
      <c r="D31" s="26">
        <v>3000</v>
      </c>
      <c r="E31" s="105">
        <v>0</v>
      </c>
      <c r="F31" s="94"/>
      <c r="G31" s="26">
        <v>3000</v>
      </c>
      <c r="H31" s="26">
        <v>3000</v>
      </c>
      <c r="I31" s="26">
        <v>3000</v>
      </c>
      <c r="J31" s="15">
        <f>J32</f>
        <v>2339.97</v>
      </c>
      <c r="K31" s="79">
        <f t="shared" si="1"/>
        <v>77.72695565520677</v>
      </c>
      <c r="L31" s="80">
        <f>J31/G31*100</f>
        <v>77.999</v>
      </c>
    </row>
    <row r="32" spans="1:12" ht="9.75">
      <c r="A32" s="9" t="s">
        <v>15</v>
      </c>
      <c r="B32" s="9" t="s">
        <v>16</v>
      </c>
      <c r="C32" s="40">
        <v>3010.5</v>
      </c>
      <c r="D32" s="26">
        <v>3000</v>
      </c>
      <c r="E32" s="105">
        <v>0</v>
      </c>
      <c r="F32" s="94"/>
      <c r="G32" s="26">
        <v>3000</v>
      </c>
      <c r="H32" s="26">
        <v>0</v>
      </c>
      <c r="I32" s="26">
        <v>0</v>
      </c>
      <c r="J32" s="14">
        <v>2339.97</v>
      </c>
      <c r="K32" s="79">
        <f t="shared" si="1"/>
        <v>77.72695565520677</v>
      </c>
      <c r="L32" s="80">
        <f>J32/G32*100</f>
        <v>77.999</v>
      </c>
    </row>
    <row r="33" spans="1:12" ht="9.75" customHeight="1">
      <c r="A33" s="10">
        <v>3431</v>
      </c>
      <c r="B33" s="10" t="s">
        <v>83</v>
      </c>
      <c r="C33" s="40">
        <v>3000</v>
      </c>
      <c r="D33" s="26"/>
      <c r="E33" s="26"/>
      <c r="F33" s="15"/>
      <c r="G33" s="26"/>
      <c r="H33" s="26"/>
      <c r="I33" s="26"/>
      <c r="J33" s="14">
        <v>2321.7</v>
      </c>
      <c r="K33" s="79">
        <f t="shared" si="1"/>
        <v>77.38999999999999</v>
      </c>
      <c r="L33" s="80"/>
    </row>
    <row r="34" spans="1:12" ht="9.75">
      <c r="A34" s="10">
        <v>3433</v>
      </c>
      <c r="B34" s="10" t="s">
        <v>64</v>
      </c>
      <c r="C34" s="40">
        <v>10.5</v>
      </c>
      <c r="D34" s="26"/>
      <c r="E34" s="26"/>
      <c r="F34" s="15"/>
      <c r="G34" s="26"/>
      <c r="H34" s="26"/>
      <c r="I34" s="26"/>
      <c r="J34" s="14">
        <v>18.27</v>
      </c>
      <c r="K34" s="79">
        <f t="shared" si="1"/>
        <v>174</v>
      </c>
      <c r="L34" s="80"/>
    </row>
    <row r="35" spans="1:12" ht="9.75">
      <c r="A35" s="107" t="s">
        <v>100</v>
      </c>
      <c r="B35" s="108"/>
      <c r="C35" s="15">
        <f>C36</f>
        <v>266297.84</v>
      </c>
      <c r="D35" s="26">
        <v>237458</v>
      </c>
      <c r="E35" s="105">
        <v>22929.88</v>
      </c>
      <c r="F35" s="94"/>
      <c r="G35" s="26">
        <v>260387.88</v>
      </c>
      <c r="H35" s="26">
        <v>237458</v>
      </c>
      <c r="I35" s="26">
        <v>237458</v>
      </c>
      <c r="J35" s="15">
        <f>J36</f>
        <v>122871.56</v>
      </c>
      <c r="K35" s="79">
        <f t="shared" si="1"/>
        <v>46.14065213596925</v>
      </c>
      <c r="L35" s="80">
        <f>J35/G35*100</f>
        <v>47.187895227688784</v>
      </c>
    </row>
    <row r="36" spans="1:12" s="39" customFormat="1" ht="9.75">
      <c r="A36" s="9" t="s">
        <v>1</v>
      </c>
      <c r="B36" s="9" t="s">
        <v>2</v>
      </c>
      <c r="C36" s="40">
        <v>266297.84</v>
      </c>
      <c r="D36" s="26">
        <v>237458</v>
      </c>
      <c r="E36" s="105">
        <v>22929.88</v>
      </c>
      <c r="F36" s="94"/>
      <c r="G36" s="26">
        <v>260387.88</v>
      </c>
      <c r="H36" s="26">
        <v>237458</v>
      </c>
      <c r="I36" s="26">
        <v>237458</v>
      </c>
      <c r="J36" s="15">
        <f>J37+J42</f>
        <v>122871.56</v>
      </c>
      <c r="K36" s="79">
        <f t="shared" si="1"/>
        <v>46.14065213596925</v>
      </c>
      <c r="L36" s="80">
        <f>J36/G36*100</f>
        <v>47.187895227688784</v>
      </c>
    </row>
    <row r="37" spans="1:12" s="39" customFormat="1" ht="9.75">
      <c r="A37" s="9" t="s">
        <v>3</v>
      </c>
      <c r="B37" s="9" t="s">
        <v>4</v>
      </c>
      <c r="C37" s="40">
        <v>52819.36</v>
      </c>
      <c r="D37" s="26">
        <v>4000</v>
      </c>
      <c r="E37" s="105">
        <v>600</v>
      </c>
      <c r="F37" s="94"/>
      <c r="G37" s="26">
        <v>4600</v>
      </c>
      <c r="H37" s="26">
        <v>4000</v>
      </c>
      <c r="I37" s="26">
        <v>4000</v>
      </c>
      <c r="J37" s="15">
        <f>J40</f>
        <v>1000</v>
      </c>
      <c r="K37" s="79">
        <f t="shared" si="1"/>
        <v>1.893245204031249</v>
      </c>
      <c r="L37" s="80">
        <f>J37/G37*100</f>
        <v>21.73913043478261</v>
      </c>
    </row>
    <row r="38" spans="1:12" s="39" customFormat="1" ht="9.75">
      <c r="A38" s="7">
        <v>322</v>
      </c>
      <c r="B38" s="7" t="s">
        <v>133</v>
      </c>
      <c r="C38" s="40">
        <v>48819.36</v>
      </c>
      <c r="D38" s="26"/>
      <c r="E38" s="26"/>
      <c r="F38" s="15"/>
      <c r="G38" s="26"/>
      <c r="H38" s="26"/>
      <c r="I38" s="26"/>
      <c r="J38" s="15"/>
      <c r="K38" s="79"/>
      <c r="L38" s="80"/>
    </row>
    <row r="39" spans="1:12" s="39" customFormat="1" ht="9.75">
      <c r="A39" s="7">
        <v>3223</v>
      </c>
      <c r="B39" s="7" t="s">
        <v>85</v>
      </c>
      <c r="C39" s="40">
        <v>48819.36</v>
      </c>
      <c r="D39" s="26"/>
      <c r="E39" s="26"/>
      <c r="F39" s="15"/>
      <c r="G39" s="26"/>
      <c r="H39" s="26"/>
      <c r="I39" s="26"/>
      <c r="J39" s="15"/>
      <c r="K39" s="79"/>
      <c r="L39" s="80"/>
    </row>
    <row r="40" spans="1:12" ht="9.75">
      <c r="A40" s="9" t="s">
        <v>9</v>
      </c>
      <c r="B40" s="9" t="s">
        <v>84</v>
      </c>
      <c r="C40" s="40">
        <v>4000</v>
      </c>
      <c r="D40" s="26">
        <v>4000</v>
      </c>
      <c r="E40" s="105">
        <v>600</v>
      </c>
      <c r="F40" s="94"/>
      <c r="G40" s="26">
        <v>4600</v>
      </c>
      <c r="H40" s="26">
        <v>0</v>
      </c>
      <c r="I40" s="26">
        <v>0</v>
      </c>
      <c r="J40" s="15">
        <v>1000</v>
      </c>
      <c r="K40" s="79">
        <f t="shared" si="1"/>
        <v>25</v>
      </c>
      <c r="L40" s="80">
        <f>J40/G40*100</f>
        <v>21.73913043478261</v>
      </c>
    </row>
    <row r="41" spans="1:12" ht="9.75">
      <c r="A41" s="10">
        <v>3236</v>
      </c>
      <c r="B41" s="10" t="s">
        <v>65</v>
      </c>
      <c r="C41" s="40">
        <v>4000</v>
      </c>
      <c r="D41" s="26"/>
      <c r="E41" s="26"/>
      <c r="F41" s="15"/>
      <c r="G41" s="26"/>
      <c r="H41" s="26"/>
      <c r="I41" s="26"/>
      <c r="J41" s="14">
        <v>1000</v>
      </c>
      <c r="K41" s="79">
        <f t="shared" si="1"/>
        <v>25</v>
      </c>
      <c r="L41" s="80"/>
    </row>
    <row r="42" spans="1:12" s="39" customFormat="1" ht="20.25">
      <c r="A42" s="9" t="s">
        <v>17</v>
      </c>
      <c r="B42" s="9" t="s">
        <v>18</v>
      </c>
      <c r="C42" s="40">
        <v>213478.48</v>
      </c>
      <c r="D42" s="26">
        <v>233458</v>
      </c>
      <c r="E42" s="105">
        <v>22329.88</v>
      </c>
      <c r="F42" s="94"/>
      <c r="G42" s="26">
        <v>255787.88</v>
      </c>
      <c r="H42" s="26">
        <v>233458</v>
      </c>
      <c r="I42" s="26">
        <v>233458</v>
      </c>
      <c r="J42" s="15">
        <f>J43</f>
        <v>121871.56</v>
      </c>
      <c r="K42" s="79">
        <f t="shared" si="1"/>
        <v>57.08845219433827</v>
      </c>
      <c r="L42" s="80">
        <f>J42/G42*100</f>
        <v>47.64555693569218</v>
      </c>
    </row>
    <row r="43" spans="1:12" ht="20.25">
      <c r="A43" s="9" t="s">
        <v>19</v>
      </c>
      <c r="B43" s="9" t="s">
        <v>87</v>
      </c>
      <c r="C43" s="40">
        <v>213478.48</v>
      </c>
      <c r="D43" s="26">
        <v>233458</v>
      </c>
      <c r="E43" s="105">
        <v>22329.88</v>
      </c>
      <c r="F43" s="94"/>
      <c r="G43" s="26">
        <v>255787.88</v>
      </c>
      <c r="H43" s="26">
        <v>0</v>
      </c>
      <c r="I43" s="26">
        <v>0</v>
      </c>
      <c r="J43" s="14">
        <v>121871.56</v>
      </c>
      <c r="K43" s="79">
        <f t="shared" si="1"/>
        <v>57.08845219433827</v>
      </c>
      <c r="L43" s="80">
        <f>J43/G43*100</f>
        <v>47.64555693569218</v>
      </c>
    </row>
    <row r="44" spans="1:12" ht="9.75">
      <c r="A44" s="10">
        <v>3722</v>
      </c>
      <c r="B44" s="10" t="s">
        <v>207</v>
      </c>
      <c r="C44" s="40">
        <v>213478.48</v>
      </c>
      <c r="D44" s="26"/>
      <c r="E44" s="26"/>
      <c r="F44" s="15"/>
      <c r="G44" s="26"/>
      <c r="H44" s="26"/>
      <c r="I44" s="26"/>
      <c r="J44" s="14">
        <v>121871.56</v>
      </c>
      <c r="K44" s="79">
        <f t="shared" si="1"/>
        <v>57.08845219433827</v>
      </c>
      <c r="L44" s="80"/>
    </row>
    <row r="45" spans="1:12" ht="9.75">
      <c r="A45" s="107" t="s">
        <v>101</v>
      </c>
      <c r="B45" s="108"/>
      <c r="C45" s="15">
        <f>C46</f>
        <v>7173.21</v>
      </c>
      <c r="D45" s="26">
        <v>5250</v>
      </c>
      <c r="E45" s="105">
        <v>0</v>
      </c>
      <c r="F45" s="94"/>
      <c r="G45" s="26">
        <v>5250</v>
      </c>
      <c r="H45" s="26">
        <v>5250</v>
      </c>
      <c r="I45" s="26">
        <v>5250</v>
      </c>
      <c r="J45" s="15">
        <f>J46</f>
        <v>2187.5</v>
      </c>
      <c r="K45" s="79">
        <f t="shared" si="1"/>
        <v>30.495412792877946</v>
      </c>
      <c r="L45" s="80">
        <f>J45/G45*100</f>
        <v>41.66666666666667</v>
      </c>
    </row>
    <row r="46" spans="1:12" s="39" customFormat="1" ht="9.75">
      <c r="A46" s="9" t="s">
        <v>1</v>
      </c>
      <c r="B46" s="9" t="s">
        <v>2</v>
      </c>
      <c r="C46" s="40">
        <v>7173.21</v>
      </c>
      <c r="D46" s="26">
        <v>5250</v>
      </c>
      <c r="E46" s="105">
        <v>0</v>
      </c>
      <c r="F46" s="94"/>
      <c r="G46" s="26">
        <v>5250</v>
      </c>
      <c r="H46" s="26">
        <v>5250</v>
      </c>
      <c r="I46" s="26">
        <v>5250</v>
      </c>
      <c r="J46" s="15">
        <f>J47</f>
        <v>2187.5</v>
      </c>
      <c r="K46" s="79">
        <f t="shared" si="1"/>
        <v>30.495412792877946</v>
      </c>
      <c r="L46" s="80">
        <f>J46/G46*100</f>
        <v>41.66666666666667</v>
      </c>
    </row>
    <row r="47" spans="1:12" s="39" customFormat="1" ht="9.75">
      <c r="A47" s="9" t="s">
        <v>3</v>
      </c>
      <c r="B47" s="9" t="s">
        <v>4</v>
      </c>
      <c r="C47" s="40">
        <v>7173.21</v>
      </c>
      <c r="D47" s="26">
        <v>5250</v>
      </c>
      <c r="E47" s="105">
        <v>0</v>
      </c>
      <c r="F47" s="94"/>
      <c r="G47" s="26">
        <v>5250</v>
      </c>
      <c r="H47" s="26">
        <v>5250</v>
      </c>
      <c r="I47" s="26">
        <v>5250</v>
      </c>
      <c r="J47" s="15">
        <f>J48</f>
        <v>2187.5</v>
      </c>
      <c r="K47" s="79">
        <f t="shared" si="1"/>
        <v>30.495412792877946</v>
      </c>
      <c r="L47" s="80">
        <f>J47/G47*100</f>
        <v>41.66666666666667</v>
      </c>
    </row>
    <row r="48" spans="1:12" ht="9.75">
      <c r="A48" s="9" t="s">
        <v>7</v>
      </c>
      <c r="B48" s="9" t="s">
        <v>88</v>
      </c>
      <c r="C48" s="40">
        <v>7173.21</v>
      </c>
      <c r="D48" s="26">
        <v>5250</v>
      </c>
      <c r="E48" s="105">
        <v>0</v>
      </c>
      <c r="F48" s="94"/>
      <c r="G48" s="26">
        <v>5250</v>
      </c>
      <c r="H48" s="26">
        <v>0</v>
      </c>
      <c r="I48" s="26">
        <v>0</v>
      </c>
      <c r="J48" s="14">
        <v>2187.5</v>
      </c>
      <c r="K48" s="79">
        <f t="shared" si="1"/>
        <v>30.495412792877946</v>
      </c>
      <c r="L48" s="80">
        <f>J48/G48*100</f>
        <v>41.66666666666667</v>
      </c>
    </row>
    <row r="49" spans="1:12" ht="9.75">
      <c r="A49" s="10">
        <v>3223</v>
      </c>
      <c r="B49" s="10" t="s">
        <v>85</v>
      </c>
      <c r="C49" s="40">
        <v>7173.21</v>
      </c>
      <c r="D49" s="26"/>
      <c r="E49" s="26"/>
      <c r="F49" s="15"/>
      <c r="G49" s="26"/>
      <c r="H49" s="26"/>
      <c r="I49" s="26"/>
      <c r="J49" s="14">
        <v>2187.5</v>
      </c>
      <c r="K49" s="79">
        <f t="shared" si="1"/>
        <v>30.495412792877946</v>
      </c>
      <c r="L49" s="80"/>
    </row>
    <row r="50" spans="1:12" ht="9.75">
      <c r="A50" s="107" t="s">
        <v>102</v>
      </c>
      <c r="B50" s="108"/>
      <c r="C50" s="15">
        <f>C51</f>
        <v>2877035.33</v>
      </c>
      <c r="D50" s="26">
        <v>2890750</v>
      </c>
      <c r="E50" s="105">
        <v>116250</v>
      </c>
      <c r="F50" s="94"/>
      <c r="G50" s="26">
        <v>3007000</v>
      </c>
      <c r="H50" s="26">
        <v>2890750</v>
      </c>
      <c r="I50" s="26">
        <v>2890750</v>
      </c>
      <c r="J50" s="15">
        <f>J51</f>
        <v>1492963.25</v>
      </c>
      <c r="K50" s="79">
        <f t="shared" si="1"/>
        <v>51.89241975697253</v>
      </c>
      <c r="L50" s="80">
        <f>J50/G50*100</f>
        <v>49.649592617226475</v>
      </c>
    </row>
    <row r="51" spans="1:12" s="39" customFormat="1" ht="9.75">
      <c r="A51" s="9" t="s">
        <v>1</v>
      </c>
      <c r="B51" s="9" t="s">
        <v>2</v>
      </c>
      <c r="C51" s="26">
        <f>C52+C62+C70</f>
        <v>2877035.33</v>
      </c>
      <c r="D51" s="26">
        <v>2890750</v>
      </c>
      <c r="E51" s="105">
        <v>116250</v>
      </c>
      <c r="F51" s="94"/>
      <c r="G51" s="26">
        <v>3007000</v>
      </c>
      <c r="H51" s="26">
        <v>2890750</v>
      </c>
      <c r="I51" s="26">
        <v>2890750</v>
      </c>
      <c r="J51" s="15">
        <f>J52+J62+J70</f>
        <v>1492963.25</v>
      </c>
      <c r="K51" s="79">
        <f t="shared" si="1"/>
        <v>51.89241975697253</v>
      </c>
      <c r="L51" s="80">
        <f>J51/G51*100</f>
        <v>49.649592617226475</v>
      </c>
    </row>
    <row r="52" spans="1:12" s="39" customFormat="1" ht="9.75">
      <c r="A52" s="9" t="s">
        <v>21</v>
      </c>
      <c r="B52" s="9" t="s">
        <v>22</v>
      </c>
      <c r="C52" s="26">
        <f>C53+C57+C59</f>
        <v>2754136.0300000003</v>
      </c>
      <c r="D52" s="26">
        <v>2731250</v>
      </c>
      <c r="E52" s="105">
        <v>63250</v>
      </c>
      <c r="F52" s="94"/>
      <c r="G52" s="26">
        <v>2794500</v>
      </c>
      <c r="H52" s="26">
        <v>2731250</v>
      </c>
      <c r="I52" s="26">
        <v>2731250</v>
      </c>
      <c r="J52" s="15">
        <f>J53+J57+J59</f>
        <v>1390591.91</v>
      </c>
      <c r="K52" s="79">
        <f t="shared" si="1"/>
        <v>50.4910394712784</v>
      </c>
      <c r="L52" s="80">
        <f>J52/G52*100</f>
        <v>49.761743066738234</v>
      </c>
    </row>
    <row r="53" spans="1:12" ht="9.75">
      <c r="A53" s="9" t="s">
        <v>23</v>
      </c>
      <c r="B53" s="9" t="s">
        <v>24</v>
      </c>
      <c r="C53" s="26">
        <f>C54+C55+C56</f>
        <v>2276895.89</v>
      </c>
      <c r="D53" s="26">
        <v>2280000</v>
      </c>
      <c r="E53" s="105">
        <v>55000</v>
      </c>
      <c r="F53" s="94"/>
      <c r="G53" s="26">
        <v>2335000</v>
      </c>
      <c r="H53" s="26">
        <v>0</v>
      </c>
      <c r="I53" s="26">
        <v>0</v>
      </c>
      <c r="J53" s="15">
        <f>22636.17+1143830.15</f>
        <v>1166466.3199999998</v>
      </c>
      <c r="K53" s="79">
        <f t="shared" si="1"/>
        <v>51.230551432898395</v>
      </c>
      <c r="L53" s="80">
        <f>J53/G53*100</f>
        <v>49.95573104925053</v>
      </c>
    </row>
    <row r="54" spans="1:12" ht="9.75">
      <c r="A54" s="10">
        <v>3111</v>
      </c>
      <c r="B54" s="10" t="s">
        <v>59</v>
      </c>
      <c r="C54" s="40">
        <f>2235750.67+3615.91</f>
        <v>2239366.58</v>
      </c>
      <c r="D54" s="26"/>
      <c r="E54" s="26"/>
      <c r="F54" s="15"/>
      <c r="G54" s="26"/>
      <c r="H54" s="26"/>
      <c r="I54" s="26"/>
      <c r="J54" s="15">
        <f>22636.17+1106031.01</f>
        <v>1128667.18</v>
      </c>
      <c r="K54" s="79">
        <f t="shared" si="1"/>
        <v>50.40117996223735</v>
      </c>
      <c r="L54" s="80"/>
    </row>
    <row r="55" spans="1:12" ht="9.75">
      <c r="A55" s="10">
        <v>3113</v>
      </c>
      <c r="B55" s="10" t="s">
        <v>66</v>
      </c>
      <c r="C55" s="40">
        <v>15741.68</v>
      </c>
      <c r="D55" s="26"/>
      <c r="E55" s="26"/>
      <c r="F55" s="15"/>
      <c r="G55" s="26"/>
      <c r="H55" s="26"/>
      <c r="I55" s="26"/>
      <c r="J55" s="15">
        <v>24883.11</v>
      </c>
      <c r="K55" s="79">
        <f t="shared" si="1"/>
        <v>158.07150189814556</v>
      </c>
      <c r="L55" s="80"/>
    </row>
    <row r="56" spans="1:12" ht="9.75">
      <c r="A56" s="10">
        <v>3114</v>
      </c>
      <c r="B56" s="10" t="s">
        <v>67</v>
      </c>
      <c r="C56" s="40">
        <v>21787.63</v>
      </c>
      <c r="D56" s="26"/>
      <c r="E56" s="26"/>
      <c r="F56" s="15"/>
      <c r="G56" s="26"/>
      <c r="H56" s="26"/>
      <c r="I56" s="26"/>
      <c r="J56" s="15">
        <v>12916.03</v>
      </c>
      <c r="K56" s="79">
        <f t="shared" si="1"/>
        <v>59.281482198844024</v>
      </c>
      <c r="L56" s="80"/>
    </row>
    <row r="57" spans="1:12" ht="9.75">
      <c r="A57" s="9" t="s">
        <v>25</v>
      </c>
      <c r="B57" s="9" t="s">
        <v>26</v>
      </c>
      <c r="C57" s="26">
        <f>C58</f>
        <v>102103.33</v>
      </c>
      <c r="D57" s="26">
        <v>80000</v>
      </c>
      <c r="E57" s="105">
        <v>0</v>
      </c>
      <c r="F57" s="94"/>
      <c r="G57" s="26">
        <v>80000</v>
      </c>
      <c r="H57" s="26">
        <v>0</v>
      </c>
      <c r="I57" s="26">
        <v>0</v>
      </c>
      <c r="J57" s="15">
        <f>31500</f>
        <v>31500</v>
      </c>
      <c r="K57" s="79">
        <f t="shared" si="1"/>
        <v>30.851099567467582</v>
      </c>
      <c r="L57" s="80">
        <f>J57/G57*100</f>
        <v>39.375</v>
      </c>
    </row>
    <row r="58" spans="1:12" ht="9.75">
      <c r="A58" s="10">
        <v>3121</v>
      </c>
      <c r="B58" s="10" t="s">
        <v>26</v>
      </c>
      <c r="C58" s="40">
        <v>102103.33</v>
      </c>
      <c r="D58" s="26"/>
      <c r="E58" s="26"/>
      <c r="F58" s="15"/>
      <c r="G58" s="26"/>
      <c r="H58" s="26"/>
      <c r="I58" s="26"/>
      <c r="J58" s="15">
        <f>31500</f>
        <v>31500</v>
      </c>
      <c r="K58" s="79">
        <f t="shared" si="1"/>
        <v>30.851099567467582</v>
      </c>
      <c r="L58" s="80"/>
    </row>
    <row r="59" spans="1:12" ht="9.75">
      <c r="A59" s="9" t="s">
        <v>27</v>
      </c>
      <c r="B59" s="9" t="s">
        <v>28</v>
      </c>
      <c r="C59" s="26">
        <f>C60+C61</f>
        <v>375136.81</v>
      </c>
      <c r="D59" s="26">
        <v>371250</v>
      </c>
      <c r="E59" s="105">
        <v>8250</v>
      </c>
      <c r="F59" s="94"/>
      <c r="G59" s="26">
        <v>379500</v>
      </c>
      <c r="H59" s="26">
        <v>0</v>
      </c>
      <c r="I59" s="26">
        <v>0</v>
      </c>
      <c r="J59" s="15">
        <f>3893.57+188732.02</f>
        <v>192625.59</v>
      </c>
      <c r="K59" s="79">
        <f t="shared" si="1"/>
        <v>51.34809084717653</v>
      </c>
      <c r="L59" s="80">
        <f>J59/G59*100</f>
        <v>50.757731225296446</v>
      </c>
    </row>
    <row r="60" spans="1:12" ht="9.75">
      <c r="A60" s="10">
        <v>3132</v>
      </c>
      <c r="B60" s="10" t="s">
        <v>60</v>
      </c>
      <c r="C60" s="40">
        <v>375136.81</v>
      </c>
      <c r="D60" s="26"/>
      <c r="E60" s="26"/>
      <c r="F60" s="15"/>
      <c r="G60" s="26"/>
      <c r="H60" s="26"/>
      <c r="I60" s="26"/>
      <c r="J60" s="15">
        <f>3508.73+188732.02</f>
        <v>192240.75</v>
      </c>
      <c r="K60" s="79">
        <f t="shared" si="1"/>
        <v>51.24550427349425</v>
      </c>
      <c r="L60" s="80"/>
    </row>
    <row r="61" spans="1:12" ht="20.25">
      <c r="A61" s="10">
        <v>3133</v>
      </c>
      <c r="B61" s="10" t="s">
        <v>61</v>
      </c>
      <c r="C61" s="14"/>
      <c r="D61" s="26"/>
      <c r="E61" s="26"/>
      <c r="F61" s="15"/>
      <c r="G61" s="26"/>
      <c r="H61" s="26"/>
      <c r="I61" s="26"/>
      <c r="J61" s="15">
        <v>384.84</v>
      </c>
      <c r="K61" s="79"/>
      <c r="L61" s="80"/>
    </row>
    <row r="62" spans="1:12" s="39" customFormat="1" ht="9.75">
      <c r="A62" s="9" t="s">
        <v>3</v>
      </c>
      <c r="B62" s="9" t="s">
        <v>4</v>
      </c>
      <c r="C62" s="26">
        <f>C63+C65+C67</f>
        <v>121902.34</v>
      </c>
      <c r="D62" s="26">
        <v>139500</v>
      </c>
      <c r="E62" s="105">
        <v>53000</v>
      </c>
      <c r="F62" s="94"/>
      <c r="G62" s="26">
        <v>192500</v>
      </c>
      <c r="H62" s="26">
        <v>139500</v>
      </c>
      <c r="I62" s="26">
        <v>139500</v>
      </c>
      <c r="J62" s="15">
        <f>J63+J65+J67</f>
        <v>93493.77</v>
      </c>
      <c r="K62" s="79">
        <f t="shared" si="1"/>
        <v>76.69563192962498</v>
      </c>
      <c r="L62" s="80">
        <f>J62/G62*100</f>
        <v>48.56819220779221</v>
      </c>
    </row>
    <row r="63" spans="1:12" ht="9.75">
      <c r="A63" s="9" t="s">
        <v>5</v>
      </c>
      <c r="B63" s="9" t="s">
        <v>6</v>
      </c>
      <c r="C63" s="26">
        <f>C64</f>
        <v>107899.84</v>
      </c>
      <c r="D63" s="26">
        <v>100000</v>
      </c>
      <c r="E63" s="105">
        <v>50000</v>
      </c>
      <c r="F63" s="94"/>
      <c r="G63" s="26">
        <v>150000</v>
      </c>
      <c r="H63" s="26">
        <v>0</v>
      </c>
      <c r="I63" s="26">
        <v>0</v>
      </c>
      <c r="J63" s="15">
        <f>75056.27</f>
        <v>75056.27</v>
      </c>
      <c r="K63" s="79">
        <f t="shared" si="1"/>
        <v>69.56105773650823</v>
      </c>
      <c r="L63" s="80">
        <f>J63/G63*100</f>
        <v>50.03751333333334</v>
      </c>
    </row>
    <row r="64" spans="1:12" ht="20.25">
      <c r="A64" s="10">
        <v>3212</v>
      </c>
      <c r="B64" s="10" t="s">
        <v>68</v>
      </c>
      <c r="C64" s="40">
        <v>107899.84</v>
      </c>
      <c r="D64" s="26"/>
      <c r="E64" s="26"/>
      <c r="F64" s="15"/>
      <c r="G64" s="26"/>
      <c r="H64" s="26"/>
      <c r="I64" s="26"/>
      <c r="J64" s="15">
        <v>75056.27</v>
      </c>
      <c r="K64" s="79">
        <f t="shared" si="1"/>
        <v>69.56105773650823</v>
      </c>
      <c r="L64" s="80"/>
    </row>
    <row r="65" spans="1:12" ht="9.75">
      <c r="A65" s="9" t="s">
        <v>9</v>
      </c>
      <c r="B65" s="9" t="s">
        <v>10</v>
      </c>
      <c r="C65" s="26">
        <f>C66</f>
        <v>1840</v>
      </c>
      <c r="D65" s="26">
        <v>2000</v>
      </c>
      <c r="E65" s="105">
        <v>3000</v>
      </c>
      <c r="F65" s="94"/>
      <c r="G65" s="26">
        <v>5000</v>
      </c>
      <c r="H65" s="26">
        <v>0</v>
      </c>
      <c r="I65" s="26">
        <v>0</v>
      </c>
      <c r="J65" s="15">
        <f>650</f>
        <v>650</v>
      </c>
      <c r="K65" s="79">
        <f t="shared" si="1"/>
        <v>35.32608695652174</v>
      </c>
      <c r="L65" s="80">
        <f>J65/G65*100</f>
        <v>13</v>
      </c>
    </row>
    <row r="66" spans="1:12" ht="9.75">
      <c r="A66" s="10">
        <v>3236</v>
      </c>
      <c r="B66" s="10" t="s">
        <v>65</v>
      </c>
      <c r="C66" s="14">
        <v>1840</v>
      </c>
      <c r="D66" s="26"/>
      <c r="E66" s="26"/>
      <c r="F66" s="15"/>
      <c r="G66" s="26"/>
      <c r="H66" s="26"/>
      <c r="I66" s="26"/>
      <c r="J66" s="15">
        <v>650</v>
      </c>
      <c r="K66" s="79">
        <f t="shared" si="1"/>
        <v>35.32608695652174</v>
      </c>
      <c r="L66" s="80"/>
    </row>
    <row r="67" spans="1:12" ht="9.75">
      <c r="A67" s="9" t="s">
        <v>11</v>
      </c>
      <c r="B67" s="9" t="s">
        <v>12</v>
      </c>
      <c r="C67" s="26">
        <f>C68+C69</f>
        <v>12162.5</v>
      </c>
      <c r="D67" s="26">
        <v>37500</v>
      </c>
      <c r="E67" s="105">
        <v>0</v>
      </c>
      <c r="F67" s="94"/>
      <c r="G67" s="26">
        <v>37500</v>
      </c>
      <c r="H67" s="26">
        <v>0</v>
      </c>
      <c r="I67" s="26">
        <v>0</v>
      </c>
      <c r="J67" s="15">
        <f>12250+5537.5</f>
        <v>17787.5</v>
      </c>
      <c r="K67" s="79">
        <f t="shared" si="1"/>
        <v>146.2487153134635</v>
      </c>
      <c r="L67" s="80">
        <f>J67/G67*100</f>
        <v>47.43333333333333</v>
      </c>
    </row>
    <row r="68" spans="1:12" ht="9.75">
      <c r="A68" s="10">
        <v>3295</v>
      </c>
      <c r="B68" s="10" t="s">
        <v>62</v>
      </c>
      <c r="C68" s="40">
        <f>10162.5+500</f>
        <v>10662.5</v>
      </c>
      <c r="D68" s="26"/>
      <c r="E68" s="26"/>
      <c r="F68" s="15"/>
      <c r="G68" s="26"/>
      <c r="H68" s="26"/>
      <c r="I68" s="26"/>
      <c r="J68" s="15">
        <f>3000+5537.5</f>
        <v>8537.5</v>
      </c>
      <c r="K68" s="79">
        <f t="shared" si="1"/>
        <v>80.07033997655334</v>
      </c>
      <c r="L68" s="80"/>
    </row>
    <row r="69" spans="1:12" ht="9.75">
      <c r="A69" s="10">
        <v>3296</v>
      </c>
      <c r="B69" s="10" t="s">
        <v>63</v>
      </c>
      <c r="C69" s="14">
        <v>1500</v>
      </c>
      <c r="D69" s="26"/>
      <c r="E69" s="26"/>
      <c r="F69" s="15"/>
      <c r="G69" s="26"/>
      <c r="H69" s="26"/>
      <c r="I69" s="26"/>
      <c r="J69" s="15">
        <v>9250</v>
      </c>
      <c r="K69" s="79">
        <f t="shared" si="1"/>
        <v>616.6666666666667</v>
      </c>
      <c r="L69" s="80"/>
    </row>
    <row r="70" spans="1:12" s="39" customFormat="1" ht="9.75">
      <c r="A70" s="9" t="s">
        <v>13</v>
      </c>
      <c r="B70" s="9" t="s">
        <v>14</v>
      </c>
      <c r="C70" s="26">
        <f>C71</f>
        <v>996.96</v>
      </c>
      <c r="D70" s="26">
        <v>20000</v>
      </c>
      <c r="E70" s="105">
        <v>0</v>
      </c>
      <c r="F70" s="94"/>
      <c r="G70" s="26">
        <v>20000</v>
      </c>
      <c r="H70" s="26">
        <v>20000</v>
      </c>
      <c r="I70" s="26">
        <v>20000</v>
      </c>
      <c r="J70" s="15">
        <f>J71</f>
        <v>8877.57</v>
      </c>
      <c r="K70" s="79">
        <f aca="true" t="shared" si="2" ref="K70:K127">J70/C70*100</f>
        <v>890.4640105922002</v>
      </c>
      <c r="L70" s="80">
        <f>J70/G70*100</f>
        <v>44.38785</v>
      </c>
    </row>
    <row r="71" spans="1:12" ht="9.75">
      <c r="A71" s="9" t="s">
        <v>15</v>
      </c>
      <c r="B71" s="9" t="s">
        <v>16</v>
      </c>
      <c r="C71" s="26">
        <f>C72</f>
        <v>996.96</v>
      </c>
      <c r="D71" s="26">
        <v>20000</v>
      </c>
      <c r="E71" s="105">
        <v>0</v>
      </c>
      <c r="F71" s="94"/>
      <c r="G71" s="26">
        <v>20000</v>
      </c>
      <c r="H71" s="26">
        <v>0</v>
      </c>
      <c r="I71" s="26">
        <v>0</v>
      </c>
      <c r="J71" s="15">
        <f>8877.57</f>
        <v>8877.57</v>
      </c>
      <c r="K71" s="79">
        <f t="shared" si="2"/>
        <v>890.4640105922002</v>
      </c>
      <c r="L71" s="80">
        <f>J71/G71*100</f>
        <v>44.38785</v>
      </c>
    </row>
    <row r="72" spans="1:12" ht="9.75">
      <c r="A72" s="10">
        <v>3433</v>
      </c>
      <c r="B72" s="10" t="s">
        <v>64</v>
      </c>
      <c r="C72" s="14">
        <v>996.96</v>
      </c>
      <c r="D72" s="26"/>
      <c r="E72" s="26"/>
      <c r="F72" s="15"/>
      <c r="G72" s="26"/>
      <c r="H72" s="26"/>
      <c r="I72" s="26"/>
      <c r="J72" s="15">
        <v>8877.57</v>
      </c>
      <c r="K72" s="79">
        <f t="shared" si="2"/>
        <v>890.4640105922002</v>
      </c>
      <c r="L72" s="80"/>
    </row>
    <row r="73" spans="1:12" ht="9.75">
      <c r="A73" s="109" t="s">
        <v>103</v>
      </c>
      <c r="B73" s="110"/>
      <c r="C73" s="38">
        <f>C74</f>
        <v>4358.42</v>
      </c>
      <c r="D73" s="26">
        <v>84196</v>
      </c>
      <c r="E73" s="105">
        <v>6304</v>
      </c>
      <c r="F73" s="111"/>
      <c r="G73" s="26">
        <v>90500</v>
      </c>
      <c r="H73" s="26">
        <v>90500</v>
      </c>
      <c r="I73" s="26">
        <v>90500</v>
      </c>
      <c r="J73" s="26">
        <f>J74</f>
        <v>52730.74</v>
      </c>
      <c r="K73" s="79">
        <f t="shared" si="2"/>
        <v>1209.859077372075</v>
      </c>
      <c r="L73" s="80">
        <f>J73/G73*100</f>
        <v>58.26601104972375</v>
      </c>
    </row>
    <row r="74" spans="1:12" ht="9.75">
      <c r="A74" s="107" t="s">
        <v>104</v>
      </c>
      <c r="B74" s="108"/>
      <c r="C74" s="15">
        <f>C75</f>
        <v>4358.42</v>
      </c>
      <c r="D74" s="26">
        <v>84196</v>
      </c>
      <c r="E74" s="105">
        <v>6304</v>
      </c>
      <c r="F74" s="94"/>
      <c r="G74" s="26">
        <v>90500</v>
      </c>
      <c r="H74" s="26">
        <v>84196</v>
      </c>
      <c r="I74" s="26">
        <v>84196</v>
      </c>
      <c r="J74" s="15">
        <f>J75</f>
        <v>52730.74</v>
      </c>
      <c r="K74" s="79">
        <f t="shared" si="2"/>
        <v>1209.859077372075</v>
      </c>
      <c r="L74" s="80">
        <f>J74/G74*100</f>
        <v>58.26601104972375</v>
      </c>
    </row>
    <row r="75" spans="1:12" s="39" customFormat="1" ht="9.75">
      <c r="A75" s="9" t="s">
        <v>1</v>
      </c>
      <c r="B75" s="9" t="s">
        <v>2</v>
      </c>
      <c r="C75" s="40">
        <v>4358.42</v>
      </c>
      <c r="D75" s="26">
        <v>84196</v>
      </c>
      <c r="E75" s="105">
        <v>6304</v>
      </c>
      <c r="F75" s="94"/>
      <c r="G75" s="26">
        <v>90500</v>
      </c>
      <c r="H75" s="26">
        <v>84196</v>
      </c>
      <c r="I75" s="26">
        <v>84196</v>
      </c>
      <c r="J75" s="15">
        <f>J76</f>
        <v>52730.74</v>
      </c>
      <c r="K75" s="79">
        <f t="shared" si="2"/>
        <v>1209.859077372075</v>
      </c>
      <c r="L75" s="80">
        <f>J75/G75*100</f>
        <v>58.26601104972375</v>
      </c>
    </row>
    <row r="76" spans="1:12" s="39" customFormat="1" ht="9.75">
      <c r="A76" s="9" t="s">
        <v>3</v>
      </c>
      <c r="B76" s="9" t="s">
        <v>4</v>
      </c>
      <c r="C76" s="40">
        <v>4358.42</v>
      </c>
      <c r="D76" s="26">
        <v>84196</v>
      </c>
      <c r="E76" s="105">
        <v>6304</v>
      </c>
      <c r="F76" s="94"/>
      <c r="G76" s="26">
        <v>90500</v>
      </c>
      <c r="H76" s="26">
        <v>84196</v>
      </c>
      <c r="I76" s="26">
        <v>84196</v>
      </c>
      <c r="J76" s="15">
        <f>J77+J79</f>
        <v>52730.74</v>
      </c>
      <c r="K76" s="79">
        <f t="shared" si="2"/>
        <v>1209.859077372075</v>
      </c>
      <c r="L76" s="80">
        <f>J76/G76*100</f>
        <v>58.26601104972375</v>
      </c>
    </row>
    <row r="77" spans="1:12" ht="9.75">
      <c r="A77" s="9" t="s">
        <v>7</v>
      </c>
      <c r="B77" s="9" t="s">
        <v>55</v>
      </c>
      <c r="C77" s="26"/>
      <c r="D77" s="26">
        <v>80000</v>
      </c>
      <c r="E77" s="105">
        <v>5000</v>
      </c>
      <c r="F77" s="94"/>
      <c r="G77" s="26">
        <v>85000</v>
      </c>
      <c r="H77" s="26">
        <v>0</v>
      </c>
      <c r="I77" s="26">
        <v>0</v>
      </c>
      <c r="J77" s="14">
        <v>49952.74</v>
      </c>
      <c r="K77" s="79"/>
      <c r="L77" s="80">
        <f>J77/G77*100</f>
        <v>58.767929411764705</v>
      </c>
    </row>
    <row r="78" spans="1:12" ht="9.75">
      <c r="A78" s="10">
        <v>3223</v>
      </c>
      <c r="B78" s="10" t="s">
        <v>85</v>
      </c>
      <c r="C78" s="14"/>
      <c r="D78" s="26"/>
      <c r="E78" s="26"/>
      <c r="F78" s="15"/>
      <c r="G78" s="26"/>
      <c r="H78" s="26"/>
      <c r="I78" s="26"/>
      <c r="J78" s="14">
        <v>49952.74</v>
      </c>
      <c r="K78" s="79"/>
      <c r="L78" s="80"/>
    </row>
    <row r="79" spans="1:12" ht="9.75">
      <c r="A79" s="9" t="s">
        <v>11</v>
      </c>
      <c r="B79" s="9" t="s">
        <v>54</v>
      </c>
      <c r="C79" s="40">
        <v>4358.42</v>
      </c>
      <c r="D79" s="26">
        <v>4196</v>
      </c>
      <c r="E79" s="105">
        <v>1304</v>
      </c>
      <c r="F79" s="94"/>
      <c r="G79" s="26">
        <v>5500</v>
      </c>
      <c r="H79" s="26">
        <v>0</v>
      </c>
      <c r="I79" s="26">
        <v>0</v>
      </c>
      <c r="J79" s="14">
        <v>2778</v>
      </c>
      <c r="K79" s="79">
        <f t="shared" si="2"/>
        <v>63.73869429747477</v>
      </c>
      <c r="L79" s="80">
        <f>J79/G79*100</f>
        <v>50.509090909090915</v>
      </c>
    </row>
    <row r="80" spans="1:12" ht="9.75">
      <c r="A80" s="10">
        <v>3292</v>
      </c>
      <c r="B80" s="10" t="s">
        <v>89</v>
      </c>
      <c r="C80" s="40">
        <v>4358.42</v>
      </c>
      <c r="D80" s="26"/>
      <c r="E80" s="26"/>
      <c r="F80" s="15"/>
      <c r="G80" s="26"/>
      <c r="H80" s="26"/>
      <c r="I80" s="26"/>
      <c r="J80" s="14">
        <v>2778</v>
      </c>
      <c r="K80" s="79">
        <f t="shared" si="2"/>
        <v>63.73869429747477</v>
      </c>
      <c r="L80" s="80"/>
    </row>
    <row r="81" spans="1:12" ht="9.75">
      <c r="A81" s="109" t="s">
        <v>105</v>
      </c>
      <c r="B81" s="110"/>
      <c r="C81" s="38">
        <f>C82+C87+C115+C130+C135+C140+C146+C155+C167+C172+C177+C187+C194+C209</f>
        <v>306365.22000000003</v>
      </c>
      <c r="D81" s="26">
        <v>417102.46</v>
      </c>
      <c r="E81" s="105">
        <v>-4977.64</v>
      </c>
      <c r="F81" s="111"/>
      <c r="G81" s="26">
        <v>412124.82</v>
      </c>
      <c r="H81" s="26">
        <v>412124.82</v>
      </c>
      <c r="I81" s="26">
        <v>412124.82</v>
      </c>
      <c r="J81" s="26">
        <f>J82+J87+J115+J130+J135+J140+J155+J167+J177+J194+J209</f>
        <v>139848.39</v>
      </c>
      <c r="K81" s="79">
        <f t="shared" si="2"/>
        <v>45.64760647439027</v>
      </c>
      <c r="L81" s="80">
        <f>J81/G81*100</f>
        <v>33.93350344684409</v>
      </c>
    </row>
    <row r="82" spans="1:12" ht="9.75">
      <c r="A82" s="107" t="s">
        <v>106</v>
      </c>
      <c r="B82" s="108"/>
      <c r="C82" s="15">
        <f>C83</f>
        <v>148</v>
      </c>
      <c r="D82" s="26"/>
      <c r="E82" s="26"/>
      <c r="F82" s="38"/>
      <c r="G82" s="26"/>
      <c r="H82" s="26"/>
      <c r="I82" s="26"/>
      <c r="J82" s="15">
        <f>J83</f>
        <v>1717.49</v>
      </c>
      <c r="K82" s="79">
        <f t="shared" si="2"/>
        <v>1160.4662162162163</v>
      </c>
      <c r="L82" s="80"/>
    </row>
    <row r="83" spans="1:12" s="39" customFormat="1" ht="9.75">
      <c r="A83" s="9" t="s">
        <v>1</v>
      </c>
      <c r="B83" s="9" t="s">
        <v>2</v>
      </c>
      <c r="C83" s="40">
        <v>148</v>
      </c>
      <c r="D83" s="26"/>
      <c r="E83" s="26"/>
      <c r="F83" s="38"/>
      <c r="G83" s="26"/>
      <c r="H83" s="26"/>
      <c r="I83" s="26"/>
      <c r="J83" s="15">
        <f>J84</f>
        <v>1717.49</v>
      </c>
      <c r="K83" s="79">
        <f t="shared" si="2"/>
        <v>1160.4662162162163</v>
      </c>
      <c r="L83" s="80"/>
    </row>
    <row r="84" spans="1:12" s="39" customFormat="1" ht="9.75">
      <c r="A84" s="9" t="s">
        <v>3</v>
      </c>
      <c r="B84" s="9" t="s">
        <v>4</v>
      </c>
      <c r="C84" s="40">
        <v>148</v>
      </c>
      <c r="D84" s="26"/>
      <c r="E84" s="26"/>
      <c r="F84" s="38"/>
      <c r="G84" s="26"/>
      <c r="H84" s="26"/>
      <c r="I84" s="26"/>
      <c r="J84" s="15">
        <f>J85</f>
        <v>1717.49</v>
      </c>
      <c r="K84" s="79">
        <f t="shared" si="2"/>
        <v>1160.4662162162163</v>
      </c>
      <c r="L84" s="80"/>
    </row>
    <row r="85" spans="1:12" ht="9.75">
      <c r="A85" s="9" t="s">
        <v>5</v>
      </c>
      <c r="B85" s="9" t="s">
        <v>6</v>
      </c>
      <c r="C85" s="40">
        <v>148</v>
      </c>
      <c r="D85" s="26"/>
      <c r="E85" s="26"/>
      <c r="F85" s="38"/>
      <c r="G85" s="26"/>
      <c r="H85" s="26"/>
      <c r="I85" s="26"/>
      <c r="J85" s="14">
        <v>1717.49</v>
      </c>
      <c r="K85" s="79">
        <f t="shared" si="2"/>
        <v>1160.4662162162163</v>
      </c>
      <c r="L85" s="80"/>
    </row>
    <row r="86" spans="1:12" ht="9.75">
      <c r="A86" s="10">
        <v>3211</v>
      </c>
      <c r="B86" s="10" t="s">
        <v>69</v>
      </c>
      <c r="C86" s="40">
        <v>148</v>
      </c>
      <c r="D86" s="26"/>
      <c r="E86" s="26"/>
      <c r="F86" s="38"/>
      <c r="G86" s="26"/>
      <c r="H86" s="26"/>
      <c r="I86" s="26"/>
      <c r="J86" s="14">
        <v>1717.49</v>
      </c>
      <c r="K86" s="79">
        <f t="shared" si="2"/>
        <v>1160.4662162162163</v>
      </c>
      <c r="L86" s="80"/>
    </row>
    <row r="87" spans="1:12" ht="9.75">
      <c r="A87" s="107" t="s">
        <v>107</v>
      </c>
      <c r="B87" s="108"/>
      <c r="C87" s="15">
        <f>C88+C111</f>
        <v>96383.68</v>
      </c>
      <c r="D87" s="26">
        <v>177000</v>
      </c>
      <c r="E87" s="105">
        <v>0</v>
      </c>
      <c r="F87" s="94"/>
      <c r="G87" s="26">
        <v>177000</v>
      </c>
      <c r="H87" s="26">
        <v>177000</v>
      </c>
      <c r="I87" s="26">
        <v>177000</v>
      </c>
      <c r="J87" s="15">
        <f>J88+J111</f>
        <v>67893.44</v>
      </c>
      <c r="K87" s="79">
        <f t="shared" si="2"/>
        <v>70.440804916351</v>
      </c>
      <c r="L87" s="80">
        <f>J87/G87*100</f>
        <v>38.35787570621469</v>
      </c>
    </row>
    <row r="88" spans="1:12" s="39" customFormat="1" ht="9.75">
      <c r="A88" s="9" t="s">
        <v>1</v>
      </c>
      <c r="B88" s="9" t="s">
        <v>2</v>
      </c>
      <c r="C88" s="40">
        <v>96383.68</v>
      </c>
      <c r="D88" s="26">
        <v>161000</v>
      </c>
      <c r="E88" s="105">
        <v>0</v>
      </c>
      <c r="F88" s="94"/>
      <c r="G88" s="26">
        <v>161000</v>
      </c>
      <c r="H88" s="26">
        <v>161000</v>
      </c>
      <c r="I88" s="26">
        <v>161000</v>
      </c>
      <c r="J88" s="15">
        <f>J89+J107</f>
        <v>67893.44</v>
      </c>
      <c r="K88" s="79">
        <f t="shared" si="2"/>
        <v>70.440804916351</v>
      </c>
      <c r="L88" s="80">
        <f>J88/G88*100</f>
        <v>42.16983850931677</v>
      </c>
    </row>
    <row r="89" spans="1:12" s="39" customFormat="1" ht="9.75">
      <c r="A89" s="9" t="s">
        <v>3</v>
      </c>
      <c r="B89" s="9" t="s">
        <v>4</v>
      </c>
      <c r="C89" s="40">
        <v>95534.85</v>
      </c>
      <c r="D89" s="26">
        <v>160000</v>
      </c>
      <c r="E89" s="105">
        <v>-18.27</v>
      </c>
      <c r="F89" s="94"/>
      <c r="G89" s="26">
        <v>159981.73</v>
      </c>
      <c r="H89" s="26">
        <v>160000</v>
      </c>
      <c r="I89" s="26">
        <v>160000</v>
      </c>
      <c r="J89" s="15">
        <f>J90+J93+J97+J104</f>
        <v>67893.44</v>
      </c>
      <c r="K89" s="79">
        <f t="shared" si="2"/>
        <v>71.06667357514038</v>
      </c>
      <c r="L89" s="80">
        <f>J89/G89*100</f>
        <v>42.43824591720567</v>
      </c>
    </row>
    <row r="90" spans="1:12" ht="9.75">
      <c r="A90" s="9" t="s">
        <v>5</v>
      </c>
      <c r="B90" s="9" t="s">
        <v>6</v>
      </c>
      <c r="C90" s="40">
        <v>1292.08</v>
      </c>
      <c r="D90" s="26">
        <v>4000</v>
      </c>
      <c r="E90" s="105">
        <v>0</v>
      </c>
      <c r="F90" s="94"/>
      <c r="G90" s="26">
        <v>4000</v>
      </c>
      <c r="H90" s="26">
        <v>0</v>
      </c>
      <c r="I90" s="26">
        <v>0</v>
      </c>
      <c r="J90" s="15"/>
      <c r="K90" s="79"/>
      <c r="L90" s="80"/>
    </row>
    <row r="91" spans="1:12" ht="9.75">
      <c r="A91" s="7">
        <v>3211</v>
      </c>
      <c r="B91" s="7" t="s">
        <v>69</v>
      </c>
      <c r="C91" s="40">
        <v>1222.08</v>
      </c>
      <c r="D91" s="26"/>
      <c r="E91" s="26"/>
      <c r="F91" s="15"/>
      <c r="G91" s="26"/>
      <c r="H91" s="26"/>
      <c r="I91" s="26"/>
      <c r="J91" s="15"/>
      <c r="K91" s="79"/>
      <c r="L91" s="80"/>
    </row>
    <row r="92" spans="1:12" ht="9.75">
      <c r="A92" s="7">
        <v>3213</v>
      </c>
      <c r="B92" s="7" t="s">
        <v>70</v>
      </c>
      <c r="C92" s="40">
        <v>70</v>
      </c>
      <c r="D92" s="26"/>
      <c r="E92" s="26"/>
      <c r="F92" s="15"/>
      <c r="G92" s="26"/>
      <c r="H92" s="26"/>
      <c r="I92" s="26"/>
      <c r="J92" s="15"/>
      <c r="K92" s="79"/>
      <c r="L92" s="80"/>
    </row>
    <row r="93" spans="1:12" ht="9.75">
      <c r="A93" s="9" t="s">
        <v>7</v>
      </c>
      <c r="B93" s="9" t="s">
        <v>8</v>
      </c>
      <c r="C93" s="40">
        <v>87442.31</v>
      </c>
      <c r="D93" s="26">
        <v>134000</v>
      </c>
      <c r="E93" s="105">
        <v>0</v>
      </c>
      <c r="F93" s="94"/>
      <c r="G93" s="26">
        <v>134000</v>
      </c>
      <c r="H93" s="26">
        <v>0</v>
      </c>
      <c r="I93" s="26">
        <v>0</v>
      </c>
      <c r="J93" s="14">
        <v>66693.44</v>
      </c>
      <c r="K93" s="79">
        <f t="shared" si="2"/>
        <v>76.27136108366763</v>
      </c>
      <c r="L93" s="80">
        <f>J93/G93*100</f>
        <v>49.77122388059701</v>
      </c>
    </row>
    <row r="94" spans="1:12" ht="9.75" customHeight="1">
      <c r="A94" s="7">
        <v>3221</v>
      </c>
      <c r="B94" s="7" t="s">
        <v>71</v>
      </c>
      <c r="C94" s="40">
        <v>1223.06</v>
      </c>
      <c r="D94" s="26"/>
      <c r="E94" s="26"/>
      <c r="F94" s="15"/>
      <c r="G94" s="26"/>
      <c r="H94" s="26"/>
      <c r="I94" s="26"/>
      <c r="J94" s="14"/>
      <c r="K94" s="79"/>
      <c r="L94" s="80"/>
    </row>
    <row r="95" spans="1:12" ht="9.75">
      <c r="A95" s="10">
        <v>3222</v>
      </c>
      <c r="B95" s="10" t="s">
        <v>72</v>
      </c>
      <c r="C95" s="40">
        <v>83986.93</v>
      </c>
      <c r="D95" s="26"/>
      <c r="E95" s="26"/>
      <c r="F95" s="15"/>
      <c r="G95" s="26"/>
      <c r="H95" s="26"/>
      <c r="I95" s="26"/>
      <c r="J95" s="14">
        <v>67385.96</v>
      </c>
      <c r="K95" s="79">
        <f t="shared" si="2"/>
        <v>80.23386495970267</v>
      </c>
      <c r="L95" s="80"/>
    </row>
    <row r="96" spans="1:12" ht="9.75">
      <c r="A96" s="10">
        <v>3223</v>
      </c>
      <c r="B96" s="10" t="s">
        <v>85</v>
      </c>
      <c r="C96" s="40">
        <v>2232.32</v>
      </c>
      <c r="D96" s="26"/>
      <c r="E96" s="26"/>
      <c r="F96" s="15"/>
      <c r="G96" s="26"/>
      <c r="H96" s="26"/>
      <c r="I96" s="26"/>
      <c r="J96" s="14">
        <v>-692.52</v>
      </c>
      <c r="K96" s="79">
        <f t="shared" si="2"/>
        <v>-31.022434059633024</v>
      </c>
      <c r="L96" s="80"/>
    </row>
    <row r="97" spans="1:12" ht="9.75">
      <c r="A97" s="9" t="s">
        <v>9</v>
      </c>
      <c r="B97" s="9" t="s">
        <v>10</v>
      </c>
      <c r="C97" s="40">
        <v>5373.72</v>
      </c>
      <c r="D97" s="26">
        <v>19000</v>
      </c>
      <c r="E97" s="105">
        <v>-18.27</v>
      </c>
      <c r="F97" s="94"/>
      <c r="G97" s="26">
        <v>18981.73</v>
      </c>
      <c r="H97" s="26">
        <v>0</v>
      </c>
      <c r="I97" s="26">
        <v>0</v>
      </c>
      <c r="J97" s="15">
        <v>1200</v>
      </c>
      <c r="K97" s="79">
        <f t="shared" si="2"/>
        <v>22.330899265313413</v>
      </c>
      <c r="L97" s="80">
        <f>J97/G97*100</f>
        <v>6.321868449293083</v>
      </c>
    </row>
    <row r="98" spans="1:12" ht="9.75">
      <c r="A98" s="7">
        <v>3231</v>
      </c>
      <c r="B98" s="7" t="s">
        <v>75</v>
      </c>
      <c r="C98" s="40"/>
      <c r="D98" s="26"/>
      <c r="E98" s="26"/>
      <c r="F98" s="15"/>
      <c r="G98" s="26"/>
      <c r="H98" s="26"/>
      <c r="I98" s="26"/>
      <c r="J98" s="15"/>
      <c r="K98" s="79"/>
      <c r="L98" s="80"/>
    </row>
    <row r="99" spans="1:12" ht="9.75">
      <c r="A99" s="7">
        <v>3234</v>
      </c>
      <c r="B99" s="7" t="s">
        <v>77</v>
      </c>
      <c r="C99" s="40">
        <v>148.65</v>
      </c>
      <c r="D99" s="26"/>
      <c r="E99" s="26"/>
      <c r="F99" s="15"/>
      <c r="G99" s="26"/>
      <c r="H99" s="26"/>
      <c r="I99" s="26"/>
      <c r="J99" s="15"/>
      <c r="K99" s="79"/>
      <c r="L99" s="80"/>
    </row>
    <row r="100" spans="1:12" ht="9.75">
      <c r="A100" s="10">
        <v>3235</v>
      </c>
      <c r="B100" s="10" t="s">
        <v>90</v>
      </c>
      <c r="C100" s="14"/>
      <c r="D100" s="26"/>
      <c r="E100" s="26"/>
      <c r="F100" s="15"/>
      <c r="G100" s="26"/>
      <c r="H100" s="26"/>
      <c r="I100" s="26"/>
      <c r="J100" s="14">
        <v>1200</v>
      </c>
      <c r="K100" s="79"/>
      <c r="L100" s="80"/>
    </row>
    <row r="101" spans="1:12" ht="9.75">
      <c r="A101" s="7">
        <v>3236</v>
      </c>
      <c r="B101" s="7" t="s">
        <v>65</v>
      </c>
      <c r="C101" s="40">
        <v>1085</v>
      </c>
      <c r="D101" s="26"/>
      <c r="E101" s="26"/>
      <c r="F101" s="15"/>
      <c r="G101" s="26"/>
      <c r="H101" s="26"/>
      <c r="I101" s="26"/>
      <c r="J101" s="14"/>
      <c r="K101" s="79"/>
      <c r="L101" s="80"/>
    </row>
    <row r="102" spans="1:12" ht="9.75">
      <c r="A102" s="7">
        <v>3237</v>
      </c>
      <c r="B102" s="7" t="s">
        <v>78</v>
      </c>
      <c r="C102" s="40">
        <v>3502.28</v>
      </c>
      <c r="D102" s="26"/>
      <c r="E102" s="26"/>
      <c r="F102" s="15"/>
      <c r="G102" s="26"/>
      <c r="H102" s="26"/>
      <c r="I102" s="26"/>
      <c r="J102" s="14"/>
      <c r="K102" s="79"/>
      <c r="L102" s="80"/>
    </row>
    <row r="103" spans="1:12" ht="9.75">
      <c r="A103" s="7">
        <v>3238</v>
      </c>
      <c r="B103" s="7" t="s">
        <v>79</v>
      </c>
      <c r="C103" s="40">
        <v>637.79</v>
      </c>
      <c r="D103" s="26"/>
      <c r="E103" s="26"/>
      <c r="F103" s="15"/>
      <c r="G103" s="26"/>
      <c r="H103" s="26"/>
      <c r="I103" s="26"/>
      <c r="J103" s="14"/>
      <c r="K103" s="79"/>
      <c r="L103" s="80"/>
    </row>
    <row r="104" spans="1:12" ht="9.75">
      <c r="A104" s="9" t="s">
        <v>11</v>
      </c>
      <c r="B104" s="9" t="s">
        <v>12</v>
      </c>
      <c r="C104" s="40">
        <v>1426.74</v>
      </c>
      <c r="D104" s="26">
        <v>3000</v>
      </c>
      <c r="E104" s="105">
        <v>0</v>
      </c>
      <c r="F104" s="94"/>
      <c r="G104" s="26">
        <v>3000</v>
      </c>
      <c r="H104" s="26">
        <v>0</v>
      </c>
      <c r="I104" s="26">
        <v>0</v>
      </c>
      <c r="J104" s="15"/>
      <c r="K104" s="79"/>
      <c r="L104" s="80"/>
    </row>
    <row r="105" spans="1:12" ht="9.75">
      <c r="A105" s="7">
        <v>3294</v>
      </c>
      <c r="B105" s="7" t="s">
        <v>81</v>
      </c>
      <c r="C105" s="40">
        <v>70</v>
      </c>
      <c r="D105" s="26"/>
      <c r="E105" s="26"/>
      <c r="F105" s="15"/>
      <c r="G105" s="26"/>
      <c r="H105" s="26"/>
      <c r="I105" s="26"/>
      <c r="J105" s="15"/>
      <c r="K105" s="79"/>
      <c r="L105" s="80"/>
    </row>
    <row r="106" spans="1:12" ht="9.75">
      <c r="A106" s="7">
        <v>3299</v>
      </c>
      <c r="B106" s="7" t="s">
        <v>82</v>
      </c>
      <c r="C106" s="40">
        <v>1356.74</v>
      </c>
      <c r="D106" s="26"/>
      <c r="E106" s="26"/>
      <c r="F106" s="15"/>
      <c r="G106" s="26"/>
      <c r="H106" s="26"/>
      <c r="I106" s="26"/>
      <c r="J106" s="15"/>
      <c r="K106" s="79"/>
      <c r="L106" s="80"/>
    </row>
    <row r="107" spans="1:12" s="39" customFormat="1" ht="9.75">
      <c r="A107" s="9" t="s">
        <v>13</v>
      </c>
      <c r="B107" s="9" t="s">
        <v>14</v>
      </c>
      <c r="C107" s="40">
        <v>848.83</v>
      </c>
      <c r="D107" s="26">
        <v>1000</v>
      </c>
      <c r="E107" s="105">
        <v>18.27</v>
      </c>
      <c r="F107" s="94"/>
      <c r="G107" s="26">
        <v>1018.27</v>
      </c>
      <c r="H107" s="26">
        <v>1000</v>
      </c>
      <c r="I107" s="26">
        <v>1000</v>
      </c>
      <c r="J107" s="15"/>
      <c r="K107" s="79"/>
      <c r="L107" s="80"/>
    </row>
    <row r="108" spans="1:12" ht="9.75">
      <c r="A108" s="9" t="s">
        <v>15</v>
      </c>
      <c r="B108" s="9" t="s">
        <v>16</v>
      </c>
      <c r="C108" s="40">
        <v>848.83</v>
      </c>
      <c r="D108" s="26">
        <v>1000</v>
      </c>
      <c r="E108" s="105">
        <v>18.27</v>
      </c>
      <c r="F108" s="94"/>
      <c r="G108" s="26">
        <v>1018.27</v>
      </c>
      <c r="H108" s="26">
        <v>0</v>
      </c>
      <c r="I108" s="26">
        <v>0</v>
      </c>
      <c r="J108" s="15"/>
      <c r="K108" s="79"/>
      <c r="L108" s="80"/>
    </row>
    <row r="109" spans="1:12" ht="9.75" customHeight="1">
      <c r="A109" s="7">
        <v>3431</v>
      </c>
      <c r="B109" s="7" t="s">
        <v>83</v>
      </c>
      <c r="C109" s="40">
        <v>626.41</v>
      </c>
      <c r="D109" s="26"/>
      <c r="E109" s="26"/>
      <c r="F109" s="15"/>
      <c r="G109" s="26"/>
      <c r="H109" s="26"/>
      <c r="I109" s="26"/>
      <c r="J109" s="15"/>
      <c r="K109" s="79"/>
      <c r="L109" s="80"/>
    </row>
    <row r="110" spans="1:12" ht="9.75">
      <c r="A110" s="7">
        <v>3433</v>
      </c>
      <c r="B110" s="7" t="s">
        <v>64</v>
      </c>
      <c r="C110" s="40">
        <v>222.42</v>
      </c>
      <c r="D110" s="26"/>
      <c r="E110" s="26"/>
      <c r="F110" s="15"/>
      <c r="G110" s="26"/>
      <c r="H110" s="26"/>
      <c r="I110" s="26"/>
      <c r="J110" s="15"/>
      <c r="K110" s="79"/>
      <c r="L110" s="80"/>
    </row>
    <row r="111" spans="1:12" s="39" customFormat="1" ht="9.75">
      <c r="A111" s="9" t="s">
        <v>29</v>
      </c>
      <c r="B111" s="9" t="s">
        <v>30</v>
      </c>
      <c r="C111" s="26"/>
      <c r="D111" s="26">
        <v>16000</v>
      </c>
      <c r="E111" s="105">
        <v>0</v>
      </c>
      <c r="F111" s="94"/>
      <c r="G111" s="26">
        <v>16000</v>
      </c>
      <c r="H111" s="26">
        <v>16000</v>
      </c>
      <c r="I111" s="26">
        <v>16000</v>
      </c>
      <c r="J111" s="15"/>
      <c r="K111" s="79"/>
      <c r="L111" s="80"/>
    </row>
    <row r="112" spans="1:12" s="39" customFormat="1" ht="20.25">
      <c r="A112" s="9" t="s">
        <v>31</v>
      </c>
      <c r="B112" s="9" t="s">
        <v>32</v>
      </c>
      <c r="C112" s="26"/>
      <c r="D112" s="26">
        <v>16000</v>
      </c>
      <c r="E112" s="105">
        <v>0</v>
      </c>
      <c r="F112" s="94"/>
      <c r="G112" s="26">
        <v>16000</v>
      </c>
      <c r="H112" s="26">
        <v>16000</v>
      </c>
      <c r="I112" s="26">
        <v>16000</v>
      </c>
      <c r="J112" s="15"/>
      <c r="K112" s="79"/>
      <c r="L112" s="80"/>
    </row>
    <row r="113" spans="1:12" ht="9.75">
      <c r="A113" s="9" t="s">
        <v>33</v>
      </c>
      <c r="B113" s="9" t="s">
        <v>34</v>
      </c>
      <c r="C113" s="26"/>
      <c r="D113" s="26">
        <v>15000</v>
      </c>
      <c r="E113" s="105">
        <v>0</v>
      </c>
      <c r="F113" s="94"/>
      <c r="G113" s="26">
        <v>15000</v>
      </c>
      <c r="H113" s="26">
        <v>0</v>
      </c>
      <c r="I113" s="26">
        <v>0</v>
      </c>
      <c r="J113" s="15"/>
      <c r="K113" s="79"/>
      <c r="L113" s="80"/>
    </row>
    <row r="114" spans="1:12" ht="9.75">
      <c r="A114" s="9" t="s">
        <v>35</v>
      </c>
      <c r="B114" s="9" t="s">
        <v>36</v>
      </c>
      <c r="C114" s="26"/>
      <c r="D114" s="26">
        <v>1000</v>
      </c>
      <c r="E114" s="105">
        <v>0</v>
      </c>
      <c r="F114" s="94"/>
      <c r="G114" s="26">
        <v>1000</v>
      </c>
      <c r="H114" s="26">
        <v>0</v>
      </c>
      <c r="I114" s="26">
        <v>0</v>
      </c>
      <c r="J114" s="15"/>
      <c r="K114" s="79"/>
      <c r="L114" s="80"/>
    </row>
    <row r="115" spans="1:12" ht="9.75">
      <c r="A115" s="107" t="s">
        <v>108</v>
      </c>
      <c r="B115" s="108"/>
      <c r="C115" s="15">
        <f>C116</f>
        <v>125335.2</v>
      </c>
      <c r="D115" s="26">
        <v>152539.84</v>
      </c>
      <c r="E115" s="105">
        <v>0</v>
      </c>
      <c r="F115" s="94"/>
      <c r="G115" s="26">
        <v>152539.84</v>
      </c>
      <c r="H115" s="26">
        <v>152539.84</v>
      </c>
      <c r="I115" s="26">
        <v>152539.84</v>
      </c>
      <c r="J115" s="15">
        <f>J116</f>
        <v>48749.79</v>
      </c>
      <c r="K115" s="79">
        <f t="shared" si="2"/>
        <v>38.8955297474293</v>
      </c>
      <c r="L115" s="80">
        <f>J115/G115*100</f>
        <v>31.958726323562423</v>
      </c>
    </row>
    <row r="116" spans="1:12" s="39" customFormat="1" ht="9.75">
      <c r="A116" s="9" t="s">
        <v>1</v>
      </c>
      <c r="B116" s="9" t="s">
        <v>2</v>
      </c>
      <c r="C116" s="40">
        <v>125335.2</v>
      </c>
      <c r="D116" s="26">
        <v>152539.84</v>
      </c>
      <c r="E116" s="105">
        <v>0</v>
      </c>
      <c r="F116" s="94"/>
      <c r="G116" s="26">
        <v>152539.84</v>
      </c>
      <c r="H116" s="26">
        <v>152539.84</v>
      </c>
      <c r="I116" s="26">
        <v>152539.84</v>
      </c>
      <c r="J116" s="15">
        <f>J117+J124</f>
        <v>48749.79</v>
      </c>
      <c r="K116" s="79">
        <f t="shared" si="2"/>
        <v>38.8955297474293</v>
      </c>
      <c r="L116" s="80">
        <f>J116/G116*100</f>
        <v>31.958726323562423</v>
      </c>
    </row>
    <row r="117" spans="1:12" s="39" customFormat="1" ht="9.75">
      <c r="A117" s="9" t="s">
        <v>21</v>
      </c>
      <c r="B117" s="9" t="s">
        <v>22</v>
      </c>
      <c r="C117" s="40">
        <v>98660.51</v>
      </c>
      <c r="D117" s="26">
        <v>98639.84</v>
      </c>
      <c r="E117" s="105">
        <v>-174</v>
      </c>
      <c r="F117" s="94"/>
      <c r="G117" s="26">
        <v>98465.84</v>
      </c>
      <c r="H117" s="26">
        <v>98639.84</v>
      </c>
      <c r="I117" s="26">
        <v>98639.84</v>
      </c>
      <c r="J117" s="15">
        <f>J118+J120+J122</f>
        <v>48092.44</v>
      </c>
      <c r="K117" s="79">
        <f t="shared" si="2"/>
        <v>48.74537948364549</v>
      </c>
      <c r="L117" s="80">
        <f>J117/G117*100</f>
        <v>48.84175060102062</v>
      </c>
    </row>
    <row r="118" spans="1:12" ht="9.75">
      <c r="A118" s="9" t="s">
        <v>23</v>
      </c>
      <c r="B118" s="9" t="s">
        <v>24</v>
      </c>
      <c r="C118" s="40">
        <v>82584.14</v>
      </c>
      <c r="D118" s="26">
        <v>79605.07</v>
      </c>
      <c r="E118" s="105">
        <v>-8467.81</v>
      </c>
      <c r="F118" s="94"/>
      <c r="G118" s="26">
        <v>71137.26</v>
      </c>
      <c r="H118" s="26">
        <v>0</v>
      </c>
      <c r="I118" s="26">
        <v>0</v>
      </c>
      <c r="J118" s="14">
        <v>41281.07</v>
      </c>
      <c r="K118" s="79">
        <f t="shared" si="2"/>
        <v>49.98668025119593</v>
      </c>
      <c r="L118" s="80">
        <f>J118/G118*100</f>
        <v>58.03016590743023</v>
      </c>
    </row>
    <row r="119" spans="1:12" ht="9.75">
      <c r="A119" s="10">
        <v>3111</v>
      </c>
      <c r="B119" s="10" t="s">
        <v>59</v>
      </c>
      <c r="C119" s="40">
        <v>82584.14</v>
      </c>
      <c r="D119" s="26"/>
      <c r="E119" s="26"/>
      <c r="F119" s="15"/>
      <c r="G119" s="26"/>
      <c r="H119" s="26"/>
      <c r="I119" s="26"/>
      <c r="J119" s="14">
        <v>41281.07</v>
      </c>
      <c r="K119" s="79">
        <f t="shared" si="2"/>
        <v>49.98668025119593</v>
      </c>
      <c r="L119" s="80"/>
    </row>
    <row r="120" spans="1:12" ht="9.75">
      <c r="A120" s="9" t="s">
        <v>25</v>
      </c>
      <c r="B120" s="9" t="s">
        <v>26</v>
      </c>
      <c r="C120" s="40">
        <v>2450</v>
      </c>
      <c r="D120" s="26">
        <v>4200</v>
      </c>
      <c r="E120" s="105">
        <v>0</v>
      </c>
      <c r="F120" s="94"/>
      <c r="G120" s="26">
        <v>4200</v>
      </c>
      <c r="H120" s="26">
        <v>0</v>
      </c>
      <c r="I120" s="26">
        <v>0</v>
      </c>
      <c r="J120" s="15"/>
      <c r="K120" s="79"/>
      <c r="L120" s="80"/>
    </row>
    <row r="121" spans="1:12" ht="9.75">
      <c r="A121" s="7">
        <v>3121</v>
      </c>
      <c r="B121" s="7" t="s">
        <v>26</v>
      </c>
      <c r="C121" s="40">
        <v>2450</v>
      </c>
      <c r="D121" s="26"/>
      <c r="E121" s="26"/>
      <c r="F121" s="15"/>
      <c r="G121" s="26"/>
      <c r="H121" s="26"/>
      <c r="I121" s="26"/>
      <c r="J121" s="15"/>
      <c r="K121" s="79"/>
      <c r="L121" s="80"/>
    </row>
    <row r="122" spans="1:12" ht="9.75">
      <c r="A122" s="9" t="s">
        <v>27</v>
      </c>
      <c r="B122" s="9" t="s">
        <v>28</v>
      </c>
      <c r="C122" s="40">
        <v>13626.37</v>
      </c>
      <c r="D122" s="26">
        <v>14834.77</v>
      </c>
      <c r="E122" s="105">
        <v>8293.81</v>
      </c>
      <c r="F122" s="94"/>
      <c r="G122" s="26">
        <v>23128.58</v>
      </c>
      <c r="H122" s="26">
        <v>0</v>
      </c>
      <c r="I122" s="26">
        <v>0</v>
      </c>
      <c r="J122" s="14">
        <v>6811.37</v>
      </c>
      <c r="K122" s="79">
        <f t="shared" si="2"/>
        <v>49.986680238390704</v>
      </c>
      <c r="L122" s="80">
        <f>J122/G122*100</f>
        <v>29.450013792459366</v>
      </c>
    </row>
    <row r="123" spans="1:12" ht="9.75">
      <c r="A123" s="10">
        <v>3132</v>
      </c>
      <c r="B123" s="10" t="s">
        <v>60</v>
      </c>
      <c r="C123" s="40">
        <v>13626.37</v>
      </c>
      <c r="D123" s="26"/>
      <c r="E123" s="26"/>
      <c r="F123" s="15"/>
      <c r="G123" s="26"/>
      <c r="H123" s="26"/>
      <c r="I123" s="26"/>
      <c r="J123" s="14">
        <v>6811.37</v>
      </c>
      <c r="K123" s="79">
        <f t="shared" si="2"/>
        <v>49.986680238390704</v>
      </c>
      <c r="L123" s="80"/>
    </row>
    <row r="124" spans="1:12" s="39" customFormat="1" ht="9.75">
      <c r="A124" s="9" t="s">
        <v>3</v>
      </c>
      <c r="B124" s="9" t="s">
        <v>4</v>
      </c>
      <c r="C124" s="40">
        <v>26674.69</v>
      </c>
      <c r="D124" s="26">
        <v>53900</v>
      </c>
      <c r="E124" s="105">
        <v>174</v>
      </c>
      <c r="F124" s="94"/>
      <c r="G124" s="26">
        <v>54074</v>
      </c>
      <c r="H124" s="26">
        <v>53900</v>
      </c>
      <c r="I124" s="26">
        <v>53900</v>
      </c>
      <c r="J124" s="15">
        <f>J125+J127</f>
        <v>657.35</v>
      </c>
      <c r="K124" s="79">
        <f t="shared" si="2"/>
        <v>2.4643210474048622</v>
      </c>
      <c r="L124" s="80">
        <f>J124/G124*100</f>
        <v>1.2156489255464733</v>
      </c>
    </row>
    <row r="125" spans="1:12" ht="9.75">
      <c r="A125" s="9" t="s">
        <v>5</v>
      </c>
      <c r="B125" s="9" t="s">
        <v>6</v>
      </c>
      <c r="C125" s="40">
        <v>348</v>
      </c>
      <c r="D125" s="26">
        <v>0</v>
      </c>
      <c r="E125" s="105">
        <v>174</v>
      </c>
      <c r="F125" s="94"/>
      <c r="G125" s="26">
        <v>174</v>
      </c>
      <c r="H125" s="26">
        <v>0</v>
      </c>
      <c r="I125" s="26">
        <v>0</v>
      </c>
      <c r="J125" s="14">
        <v>174</v>
      </c>
      <c r="K125" s="79">
        <f t="shared" si="2"/>
        <v>50</v>
      </c>
      <c r="L125" s="80">
        <f>J125/G125*100</f>
        <v>100</v>
      </c>
    </row>
    <row r="126" spans="1:12" ht="20.25">
      <c r="A126" s="10">
        <v>3212</v>
      </c>
      <c r="B126" s="10" t="s">
        <v>68</v>
      </c>
      <c r="C126" s="40">
        <v>348</v>
      </c>
      <c r="D126" s="26"/>
      <c r="E126" s="26"/>
      <c r="F126" s="15"/>
      <c r="G126" s="26"/>
      <c r="H126" s="26"/>
      <c r="I126" s="26"/>
      <c r="J126" s="14">
        <v>174</v>
      </c>
      <c r="K126" s="79">
        <f t="shared" si="2"/>
        <v>50</v>
      </c>
      <c r="L126" s="80"/>
    </row>
    <row r="127" spans="1:12" ht="9.75">
      <c r="A127" s="9" t="s">
        <v>7</v>
      </c>
      <c r="B127" s="9" t="s">
        <v>8</v>
      </c>
      <c r="C127" s="40">
        <v>26326.69</v>
      </c>
      <c r="D127" s="26">
        <v>53900</v>
      </c>
      <c r="E127" s="105">
        <v>0</v>
      </c>
      <c r="F127" s="94"/>
      <c r="G127" s="26">
        <v>53900</v>
      </c>
      <c r="H127" s="26">
        <v>0</v>
      </c>
      <c r="I127" s="26">
        <v>0</v>
      </c>
      <c r="J127" s="14">
        <v>483.35</v>
      </c>
      <c r="K127" s="79">
        <f t="shared" si="2"/>
        <v>1.8359695047117586</v>
      </c>
      <c r="L127" s="80">
        <f>J127/G127*100</f>
        <v>0.8967532467532467</v>
      </c>
    </row>
    <row r="128" spans="1:12" ht="9.75" customHeight="1">
      <c r="A128" s="10">
        <v>3221</v>
      </c>
      <c r="B128" s="10" t="s">
        <v>71</v>
      </c>
      <c r="C128" s="14"/>
      <c r="D128" s="26"/>
      <c r="E128" s="26"/>
      <c r="F128" s="15"/>
      <c r="G128" s="26"/>
      <c r="H128" s="26"/>
      <c r="I128" s="26"/>
      <c r="J128" s="14">
        <v>483.35</v>
      </c>
      <c r="K128" s="79"/>
      <c r="L128" s="80"/>
    </row>
    <row r="129" spans="1:12" ht="9.75">
      <c r="A129" s="7">
        <v>3222</v>
      </c>
      <c r="B129" s="7" t="s">
        <v>72</v>
      </c>
      <c r="C129" s="40">
        <v>26326.69</v>
      </c>
      <c r="D129" s="26"/>
      <c r="E129" s="26"/>
      <c r="F129" s="15"/>
      <c r="G129" s="26"/>
      <c r="H129" s="26"/>
      <c r="I129" s="26"/>
      <c r="J129" s="14"/>
      <c r="K129" s="79"/>
      <c r="L129" s="80"/>
    </row>
    <row r="130" spans="1:12" ht="9.75">
      <c r="A130" s="107" t="s">
        <v>109</v>
      </c>
      <c r="B130" s="108"/>
      <c r="C130" s="15"/>
      <c r="D130" s="26">
        <v>2000</v>
      </c>
      <c r="E130" s="105">
        <v>-2000</v>
      </c>
      <c r="F130" s="94"/>
      <c r="G130" s="26"/>
      <c r="H130" s="26">
        <v>2000</v>
      </c>
      <c r="I130" s="26">
        <v>2000</v>
      </c>
      <c r="J130" s="15">
        <f>J131</f>
        <v>1200</v>
      </c>
      <c r="K130" s="79"/>
      <c r="L130" s="80"/>
    </row>
    <row r="131" spans="1:12" ht="9.75">
      <c r="A131" s="9" t="s">
        <v>1</v>
      </c>
      <c r="B131" s="9" t="s">
        <v>2</v>
      </c>
      <c r="C131" s="26"/>
      <c r="D131" s="26">
        <v>2000</v>
      </c>
      <c r="E131" s="105">
        <v>-2000</v>
      </c>
      <c r="F131" s="94"/>
      <c r="G131" s="26"/>
      <c r="H131" s="26">
        <v>2000</v>
      </c>
      <c r="I131" s="26">
        <v>2000</v>
      </c>
      <c r="J131" s="15">
        <f>J132</f>
        <v>1200</v>
      </c>
      <c r="K131" s="79"/>
      <c r="L131" s="80"/>
    </row>
    <row r="132" spans="1:12" ht="9.75">
      <c r="A132" s="9" t="s">
        <v>3</v>
      </c>
      <c r="B132" s="9" t="s">
        <v>4</v>
      </c>
      <c r="C132" s="26"/>
      <c r="D132" s="26">
        <v>2000</v>
      </c>
      <c r="E132" s="105">
        <v>-2000</v>
      </c>
      <c r="F132" s="94"/>
      <c r="G132" s="26"/>
      <c r="H132" s="26">
        <v>2000</v>
      </c>
      <c r="I132" s="26">
        <v>2000</v>
      </c>
      <c r="J132" s="15">
        <f>J133</f>
        <v>1200</v>
      </c>
      <c r="K132" s="79"/>
      <c r="L132" s="80"/>
    </row>
    <row r="133" spans="1:12" ht="9.75">
      <c r="A133" s="9" t="s">
        <v>11</v>
      </c>
      <c r="B133" s="9" t="s">
        <v>12</v>
      </c>
      <c r="C133" s="26"/>
      <c r="D133" s="26">
        <v>2000</v>
      </c>
      <c r="E133" s="105">
        <v>-2000</v>
      </c>
      <c r="F133" s="94"/>
      <c r="G133" s="26"/>
      <c r="H133" s="26">
        <v>0</v>
      </c>
      <c r="I133" s="26">
        <v>0</v>
      </c>
      <c r="J133" s="15">
        <v>1200</v>
      </c>
      <c r="K133" s="79"/>
      <c r="L133" s="80"/>
    </row>
    <row r="134" spans="1:12" ht="9.75">
      <c r="A134" s="10">
        <v>3299</v>
      </c>
      <c r="B134" s="10" t="s">
        <v>82</v>
      </c>
      <c r="C134" s="14"/>
      <c r="D134" s="26"/>
      <c r="E134" s="26"/>
      <c r="F134" s="15"/>
      <c r="G134" s="26"/>
      <c r="H134" s="26"/>
      <c r="I134" s="26"/>
      <c r="J134" s="14">
        <v>1200</v>
      </c>
      <c r="K134" s="79"/>
      <c r="L134" s="80"/>
    </row>
    <row r="135" spans="1:12" ht="9.75">
      <c r="A135" s="107" t="s">
        <v>110</v>
      </c>
      <c r="B135" s="108"/>
      <c r="C135" s="15">
        <v>800</v>
      </c>
      <c r="D135" s="26">
        <v>3000</v>
      </c>
      <c r="E135" s="105">
        <v>-2800</v>
      </c>
      <c r="F135" s="94"/>
      <c r="G135" s="26">
        <v>200</v>
      </c>
      <c r="H135" s="26">
        <v>3000</v>
      </c>
      <c r="I135" s="26">
        <v>3000</v>
      </c>
      <c r="J135" s="15">
        <f>J136</f>
        <v>200</v>
      </c>
      <c r="K135" s="79">
        <f>J135/C135*100</f>
        <v>25</v>
      </c>
      <c r="L135" s="80">
        <f>J135/G135*100</f>
        <v>100</v>
      </c>
    </row>
    <row r="136" spans="1:12" ht="9.75">
      <c r="A136" s="9" t="s">
        <v>1</v>
      </c>
      <c r="B136" s="9" t="s">
        <v>2</v>
      </c>
      <c r="C136" s="40">
        <v>800</v>
      </c>
      <c r="D136" s="26">
        <v>3000</v>
      </c>
      <c r="E136" s="105">
        <v>-2800</v>
      </c>
      <c r="F136" s="94"/>
      <c r="G136" s="26">
        <v>200</v>
      </c>
      <c r="H136" s="26">
        <v>3000</v>
      </c>
      <c r="I136" s="26">
        <v>3000</v>
      </c>
      <c r="J136" s="15">
        <f>J137</f>
        <v>200</v>
      </c>
      <c r="K136" s="79">
        <f>J136/C136*100</f>
        <v>25</v>
      </c>
      <c r="L136" s="80">
        <f>J136/G136*100</f>
        <v>100</v>
      </c>
    </row>
    <row r="137" spans="1:12" ht="9.75">
      <c r="A137" s="9" t="s">
        <v>3</v>
      </c>
      <c r="B137" s="9" t="s">
        <v>4</v>
      </c>
      <c r="C137" s="40">
        <v>800</v>
      </c>
      <c r="D137" s="26">
        <v>3000</v>
      </c>
      <c r="E137" s="105">
        <v>-2800</v>
      </c>
      <c r="F137" s="94"/>
      <c r="G137" s="26">
        <v>200</v>
      </c>
      <c r="H137" s="26">
        <v>3000</v>
      </c>
      <c r="I137" s="26">
        <v>3000</v>
      </c>
      <c r="J137" s="15">
        <f>J138</f>
        <v>200</v>
      </c>
      <c r="K137" s="79">
        <f>J137/C137*100</f>
        <v>25</v>
      </c>
      <c r="L137" s="80">
        <f>J137/G137*100</f>
        <v>100</v>
      </c>
    </row>
    <row r="138" spans="1:12" ht="9.75">
      <c r="A138" s="9" t="s">
        <v>11</v>
      </c>
      <c r="B138" s="9" t="s">
        <v>12</v>
      </c>
      <c r="C138" s="40">
        <v>800</v>
      </c>
      <c r="D138" s="26">
        <v>3000</v>
      </c>
      <c r="E138" s="105">
        <v>-2800</v>
      </c>
      <c r="F138" s="94"/>
      <c r="G138" s="26">
        <v>200</v>
      </c>
      <c r="H138" s="26">
        <v>0</v>
      </c>
      <c r="I138" s="26">
        <v>0</v>
      </c>
      <c r="J138" s="15">
        <v>200</v>
      </c>
      <c r="K138" s="79">
        <f>J138/C138*100</f>
        <v>25</v>
      </c>
      <c r="L138" s="80">
        <f>J138/G138*100</f>
        <v>100</v>
      </c>
    </row>
    <row r="139" spans="1:12" ht="9.75">
      <c r="A139" s="10">
        <v>3299</v>
      </c>
      <c r="B139" s="10" t="s">
        <v>82</v>
      </c>
      <c r="C139" s="40">
        <v>800</v>
      </c>
      <c r="D139" s="26"/>
      <c r="E139" s="26"/>
      <c r="F139" s="15"/>
      <c r="G139" s="26"/>
      <c r="H139" s="26"/>
      <c r="I139" s="26"/>
      <c r="J139" s="15">
        <v>200</v>
      </c>
      <c r="K139" s="79">
        <f>J139/C139*100</f>
        <v>25</v>
      </c>
      <c r="L139" s="80"/>
    </row>
    <row r="140" spans="1:12" ht="9.75">
      <c r="A140" s="107" t="s">
        <v>111</v>
      </c>
      <c r="B140" s="108"/>
      <c r="C140" s="15"/>
      <c r="D140" s="26">
        <v>2500</v>
      </c>
      <c r="E140" s="105">
        <v>1000</v>
      </c>
      <c r="F140" s="94"/>
      <c r="G140" s="26">
        <v>3500</v>
      </c>
      <c r="H140" s="26">
        <v>0</v>
      </c>
      <c r="I140" s="26">
        <v>0</v>
      </c>
      <c r="J140" s="15"/>
      <c r="K140" s="79"/>
      <c r="L140" s="80"/>
    </row>
    <row r="141" spans="1:12" ht="9.75">
      <c r="A141" s="9" t="s">
        <v>1</v>
      </c>
      <c r="B141" s="9" t="s">
        <v>2</v>
      </c>
      <c r="C141" s="26"/>
      <c r="D141" s="26">
        <v>2500</v>
      </c>
      <c r="E141" s="105">
        <v>1000</v>
      </c>
      <c r="F141" s="94"/>
      <c r="G141" s="26">
        <v>3500</v>
      </c>
      <c r="H141" s="26">
        <v>0</v>
      </c>
      <c r="I141" s="26">
        <v>0</v>
      </c>
      <c r="J141" s="15"/>
      <c r="K141" s="79"/>
      <c r="L141" s="80"/>
    </row>
    <row r="142" spans="1:12" ht="9.75">
      <c r="A142" s="9" t="s">
        <v>3</v>
      </c>
      <c r="B142" s="9" t="s">
        <v>4</v>
      </c>
      <c r="C142" s="26"/>
      <c r="D142" s="26">
        <v>2500</v>
      </c>
      <c r="E142" s="105">
        <v>1000</v>
      </c>
      <c r="F142" s="94"/>
      <c r="G142" s="26">
        <v>3500</v>
      </c>
      <c r="H142" s="26">
        <v>0</v>
      </c>
      <c r="I142" s="26">
        <v>0</v>
      </c>
      <c r="J142" s="15"/>
      <c r="K142" s="79"/>
      <c r="L142" s="80"/>
    </row>
    <row r="143" spans="1:12" ht="9.75">
      <c r="A143" s="9" t="s">
        <v>7</v>
      </c>
      <c r="B143" s="9" t="s">
        <v>8</v>
      </c>
      <c r="C143" s="26"/>
      <c r="D143" s="26">
        <v>1500</v>
      </c>
      <c r="E143" s="105">
        <v>0</v>
      </c>
      <c r="F143" s="94"/>
      <c r="G143" s="26">
        <v>1500</v>
      </c>
      <c r="H143" s="26">
        <v>0</v>
      </c>
      <c r="I143" s="26">
        <v>0</v>
      </c>
      <c r="J143" s="15"/>
      <c r="K143" s="79"/>
      <c r="L143" s="80"/>
    </row>
    <row r="144" spans="1:12" ht="9.75">
      <c r="A144" s="9" t="s">
        <v>9</v>
      </c>
      <c r="B144" s="9" t="s">
        <v>10</v>
      </c>
      <c r="C144" s="26"/>
      <c r="D144" s="26">
        <v>0</v>
      </c>
      <c r="E144" s="105">
        <v>1000</v>
      </c>
      <c r="F144" s="94"/>
      <c r="G144" s="26">
        <v>1000</v>
      </c>
      <c r="H144" s="26">
        <v>0</v>
      </c>
      <c r="I144" s="26">
        <v>0</v>
      </c>
      <c r="J144" s="15"/>
      <c r="K144" s="79"/>
      <c r="L144" s="80"/>
    </row>
    <row r="145" spans="1:12" ht="9.75">
      <c r="A145" s="9" t="s">
        <v>11</v>
      </c>
      <c r="B145" s="9" t="s">
        <v>12</v>
      </c>
      <c r="C145" s="26"/>
      <c r="D145" s="26">
        <v>1000</v>
      </c>
      <c r="E145" s="105">
        <v>0</v>
      </c>
      <c r="F145" s="94"/>
      <c r="G145" s="26">
        <v>1000</v>
      </c>
      <c r="H145" s="26">
        <v>0</v>
      </c>
      <c r="I145" s="26">
        <v>0</v>
      </c>
      <c r="J145" s="15"/>
      <c r="K145" s="79"/>
      <c r="L145" s="80"/>
    </row>
    <row r="146" spans="1:12" ht="9.75">
      <c r="A146" s="127" t="s">
        <v>134</v>
      </c>
      <c r="B146" s="128"/>
      <c r="C146" s="26">
        <f>C147+C151</f>
        <v>8046.38</v>
      </c>
      <c r="D146" s="26"/>
      <c r="E146" s="26"/>
      <c r="F146" s="15"/>
      <c r="G146" s="26"/>
      <c r="H146" s="26"/>
      <c r="I146" s="26"/>
      <c r="J146" s="15"/>
      <c r="K146" s="79"/>
      <c r="L146" s="80"/>
    </row>
    <row r="147" spans="1:12" ht="9.75">
      <c r="A147" s="63">
        <v>3</v>
      </c>
      <c r="B147" s="63" t="s">
        <v>135</v>
      </c>
      <c r="C147" s="40">
        <v>4875</v>
      </c>
      <c r="D147" s="26"/>
      <c r="E147" s="26"/>
      <c r="F147" s="15"/>
      <c r="G147" s="26"/>
      <c r="H147" s="26"/>
      <c r="I147" s="26"/>
      <c r="J147" s="15"/>
      <c r="K147" s="79"/>
      <c r="L147" s="80"/>
    </row>
    <row r="148" spans="1:12" ht="9.75">
      <c r="A148" s="63">
        <v>32</v>
      </c>
      <c r="B148" s="63" t="s">
        <v>136</v>
      </c>
      <c r="C148" s="40">
        <v>4875</v>
      </c>
      <c r="D148" s="26"/>
      <c r="E148" s="26"/>
      <c r="F148" s="15"/>
      <c r="G148" s="26"/>
      <c r="H148" s="26"/>
      <c r="I148" s="26"/>
      <c r="J148" s="15"/>
      <c r="K148" s="79"/>
      <c r="L148" s="80"/>
    </row>
    <row r="149" spans="1:12" ht="9.75">
      <c r="A149" s="63">
        <v>322</v>
      </c>
      <c r="B149" s="63" t="s">
        <v>133</v>
      </c>
      <c r="C149" s="40">
        <v>4875</v>
      </c>
      <c r="D149" s="26"/>
      <c r="E149" s="26"/>
      <c r="F149" s="15"/>
      <c r="G149" s="26"/>
      <c r="H149" s="26"/>
      <c r="I149" s="26"/>
      <c r="J149" s="15"/>
      <c r="K149" s="79"/>
      <c r="L149" s="80"/>
    </row>
    <row r="150" spans="1:12" ht="20.25">
      <c r="A150" s="63">
        <v>3224</v>
      </c>
      <c r="B150" s="63" t="s">
        <v>73</v>
      </c>
      <c r="C150" s="40">
        <v>4875</v>
      </c>
      <c r="D150" s="26"/>
      <c r="E150" s="26"/>
      <c r="F150" s="15"/>
      <c r="G150" s="26"/>
      <c r="H150" s="26"/>
      <c r="I150" s="26"/>
      <c r="J150" s="15"/>
      <c r="K150" s="79"/>
      <c r="L150" s="80"/>
    </row>
    <row r="151" spans="1:12" ht="9.75">
      <c r="A151" s="63">
        <v>4</v>
      </c>
      <c r="B151" s="63" t="s">
        <v>137</v>
      </c>
      <c r="C151" s="40">
        <v>3171.38</v>
      </c>
      <c r="D151" s="26"/>
      <c r="E151" s="26"/>
      <c r="F151" s="15"/>
      <c r="G151" s="26"/>
      <c r="H151" s="26"/>
      <c r="I151" s="26"/>
      <c r="J151" s="15"/>
      <c r="K151" s="79"/>
      <c r="L151" s="80"/>
    </row>
    <row r="152" spans="1:12" ht="20.25">
      <c r="A152" s="7">
        <v>42</v>
      </c>
      <c r="B152" s="7" t="s">
        <v>138</v>
      </c>
      <c r="C152" s="40">
        <v>3171.38</v>
      </c>
      <c r="D152" s="26"/>
      <c r="E152" s="26"/>
      <c r="F152" s="15"/>
      <c r="G152" s="26"/>
      <c r="H152" s="26"/>
      <c r="I152" s="26"/>
      <c r="J152" s="15"/>
      <c r="K152" s="79"/>
      <c r="L152" s="80"/>
    </row>
    <row r="153" spans="1:12" ht="9.75">
      <c r="A153" s="7">
        <v>422</v>
      </c>
      <c r="B153" s="7" t="s">
        <v>34</v>
      </c>
      <c r="C153" s="40">
        <v>3171.38</v>
      </c>
      <c r="D153" s="26"/>
      <c r="E153" s="26"/>
      <c r="F153" s="15"/>
      <c r="G153" s="26"/>
      <c r="H153" s="26"/>
      <c r="I153" s="26"/>
      <c r="J153" s="15"/>
      <c r="K153" s="79"/>
      <c r="L153" s="80"/>
    </row>
    <row r="154" spans="1:12" ht="9.75" customHeight="1">
      <c r="A154" s="7">
        <v>4227</v>
      </c>
      <c r="B154" s="7" t="s">
        <v>92</v>
      </c>
      <c r="C154" s="40">
        <v>3171.38</v>
      </c>
      <c r="D154" s="26"/>
      <c r="E154" s="26"/>
      <c r="F154" s="15"/>
      <c r="G154" s="26"/>
      <c r="H154" s="26"/>
      <c r="I154" s="26"/>
      <c r="J154" s="15"/>
      <c r="K154" s="79"/>
      <c r="L154" s="80"/>
    </row>
    <row r="155" spans="1:12" ht="9.75">
      <c r="A155" s="107" t="s">
        <v>139</v>
      </c>
      <c r="B155" s="108"/>
      <c r="C155" s="15">
        <f>C156+C163</f>
        <v>54135.399999999994</v>
      </c>
      <c r="D155" s="26">
        <v>60000</v>
      </c>
      <c r="E155" s="105">
        <v>0</v>
      </c>
      <c r="F155" s="94"/>
      <c r="G155" s="26">
        <v>60000</v>
      </c>
      <c r="H155" s="26">
        <v>60000</v>
      </c>
      <c r="I155" s="26">
        <v>60000</v>
      </c>
      <c r="J155" s="28">
        <f>J156+J163</f>
        <v>94.03</v>
      </c>
      <c r="K155" s="79"/>
      <c r="L155" s="80"/>
    </row>
    <row r="156" spans="1:12" ht="9.75">
      <c r="A156" s="9" t="s">
        <v>1</v>
      </c>
      <c r="B156" s="9" t="s">
        <v>2</v>
      </c>
      <c r="C156" s="40">
        <v>34154.09</v>
      </c>
      <c r="D156" s="26">
        <v>20000</v>
      </c>
      <c r="E156" s="105">
        <v>0</v>
      </c>
      <c r="F156" s="94"/>
      <c r="G156" s="26">
        <v>20000</v>
      </c>
      <c r="H156" s="26">
        <v>20000</v>
      </c>
      <c r="I156" s="26">
        <v>20000</v>
      </c>
      <c r="J156" s="28">
        <f>J160</f>
        <v>62.69</v>
      </c>
      <c r="K156" s="79"/>
      <c r="L156" s="80"/>
    </row>
    <row r="157" spans="1:12" ht="9.75">
      <c r="A157" s="7">
        <v>32</v>
      </c>
      <c r="B157" s="7" t="s">
        <v>136</v>
      </c>
      <c r="C157" s="40">
        <v>52.5</v>
      </c>
      <c r="D157" s="26"/>
      <c r="E157" s="26"/>
      <c r="F157" s="15"/>
      <c r="G157" s="26"/>
      <c r="H157" s="26"/>
      <c r="I157" s="26"/>
      <c r="J157" s="28"/>
      <c r="K157" s="79"/>
      <c r="L157" s="80"/>
    </row>
    <row r="158" spans="1:12" ht="9.75">
      <c r="A158" s="7">
        <v>329</v>
      </c>
      <c r="B158" s="7" t="s">
        <v>82</v>
      </c>
      <c r="C158" s="40">
        <v>52.5</v>
      </c>
      <c r="D158" s="26"/>
      <c r="E158" s="26"/>
      <c r="F158" s="15"/>
      <c r="G158" s="26"/>
      <c r="H158" s="26"/>
      <c r="I158" s="26"/>
      <c r="J158" s="28"/>
      <c r="K158" s="79"/>
      <c r="L158" s="80"/>
    </row>
    <row r="159" spans="1:12" ht="9.75">
      <c r="A159" s="7">
        <v>3299</v>
      </c>
      <c r="B159" s="7" t="s">
        <v>82</v>
      </c>
      <c r="C159" s="40">
        <v>52.5</v>
      </c>
      <c r="D159" s="26"/>
      <c r="E159" s="26"/>
      <c r="F159" s="15"/>
      <c r="G159" s="26"/>
      <c r="H159" s="26"/>
      <c r="I159" s="26"/>
      <c r="J159" s="28"/>
      <c r="K159" s="79"/>
      <c r="L159" s="80"/>
    </row>
    <row r="160" spans="1:12" ht="20.25">
      <c r="A160" s="9" t="s">
        <v>17</v>
      </c>
      <c r="B160" s="9" t="s">
        <v>18</v>
      </c>
      <c r="C160" s="40">
        <v>34101.59</v>
      </c>
      <c r="D160" s="26">
        <v>20000</v>
      </c>
      <c r="E160" s="105">
        <v>0</v>
      </c>
      <c r="F160" s="94"/>
      <c r="G160" s="26">
        <v>20000</v>
      </c>
      <c r="H160" s="26">
        <v>20000</v>
      </c>
      <c r="I160" s="26">
        <v>20000</v>
      </c>
      <c r="J160" s="28">
        <f>J161</f>
        <v>62.69</v>
      </c>
      <c r="K160" s="79"/>
      <c r="L160" s="80"/>
    </row>
    <row r="161" spans="1:12" ht="20.25">
      <c r="A161" s="9" t="s">
        <v>19</v>
      </c>
      <c r="B161" s="9" t="s">
        <v>20</v>
      </c>
      <c r="C161" s="40">
        <v>34101.59</v>
      </c>
      <c r="D161" s="26">
        <v>20000</v>
      </c>
      <c r="E161" s="105">
        <v>0</v>
      </c>
      <c r="F161" s="94"/>
      <c r="G161" s="26">
        <v>20000</v>
      </c>
      <c r="H161" s="26">
        <v>0</v>
      </c>
      <c r="I161" s="26">
        <v>0</v>
      </c>
      <c r="J161" s="29">
        <v>62.69</v>
      </c>
      <c r="K161" s="79"/>
      <c r="L161" s="80"/>
    </row>
    <row r="162" spans="1:12" ht="9.75">
      <c r="A162" s="10">
        <v>3722</v>
      </c>
      <c r="B162" s="10" t="s">
        <v>86</v>
      </c>
      <c r="C162" s="40">
        <v>34101.59</v>
      </c>
      <c r="D162" s="26"/>
      <c r="E162" s="26"/>
      <c r="F162" s="15"/>
      <c r="G162" s="26"/>
      <c r="H162" s="26"/>
      <c r="I162" s="26"/>
      <c r="J162" s="14">
        <v>62.69</v>
      </c>
      <c r="K162" s="79"/>
      <c r="L162" s="80"/>
    </row>
    <row r="163" spans="1:12" ht="9.75">
      <c r="A163" s="9" t="s">
        <v>29</v>
      </c>
      <c r="B163" s="9" t="s">
        <v>30</v>
      </c>
      <c r="C163" s="40">
        <v>19981.31</v>
      </c>
      <c r="D163" s="26">
        <v>40000</v>
      </c>
      <c r="E163" s="105">
        <v>0</v>
      </c>
      <c r="F163" s="94"/>
      <c r="G163" s="26">
        <v>40000</v>
      </c>
      <c r="H163" s="26">
        <v>40000</v>
      </c>
      <c r="I163" s="26">
        <v>40000</v>
      </c>
      <c r="J163" s="28">
        <f>J164</f>
        <v>31.34</v>
      </c>
      <c r="K163" s="79"/>
      <c r="L163" s="80"/>
    </row>
    <row r="164" spans="1:12" ht="20.25">
      <c r="A164" s="9" t="s">
        <v>31</v>
      </c>
      <c r="B164" s="9" t="s">
        <v>32</v>
      </c>
      <c r="C164" s="40">
        <v>19981.31</v>
      </c>
      <c r="D164" s="26">
        <v>40000</v>
      </c>
      <c r="E164" s="105">
        <v>0</v>
      </c>
      <c r="F164" s="94"/>
      <c r="G164" s="26">
        <v>40000</v>
      </c>
      <c r="H164" s="26">
        <v>40000</v>
      </c>
      <c r="I164" s="26">
        <v>40000</v>
      </c>
      <c r="J164" s="28">
        <f>J165</f>
        <v>31.34</v>
      </c>
      <c r="K164" s="79"/>
      <c r="L164" s="80"/>
    </row>
    <row r="165" spans="1:12" ht="9.75">
      <c r="A165" s="9" t="s">
        <v>35</v>
      </c>
      <c r="B165" s="9" t="s">
        <v>36</v>
      </c>
      <c r="C165" s="40">
        <v>19981.31</v>
      </c>
      <c r="D165" s="26">
        <v>40000</v>
      </c>
      <c r="E165" s="105">
        <v>0</v>
      </c>
      <c r="F165" s="94"/>
      <c r="G165" s="26">
        <v>40000</v>
      </c>
      <c r="H165" s="26">
        <v>0</v>
      </c>
      <c r="I165" s="26">
        <v>0</v>
      </c>
      <c r="J165" s="29">
        <v>31.34</v>
      </c>
      <c r="K165" s="79"/>
      <c r="L165" s="80"/>
    </row>
    <row r="166" spans="1:12" ht="9.75">
      <c r="A166" s="10">
        <v>4241</v>
      </c>
      <c r="B166" s="10" t="s">
        <v>91</v>
      </c>
      <c r="C166" s="40">
        <v>19981.31</v>
      </c>
      <c r="D166" s="26"/>
      <c r="E166" s="26"/>
      <c r="F166" s="15"/>
      <c r="G166" s="26"/>
      <c r="H166" s="26"/>
      <c r="I166" s="26"/>
      <c r="J166" s="14">
        <v>31.34</v>
      </c>
      <c r="K166" s="79"/>
      <c r="L166" s="80"/>
    </row>
    <row r="167" spans="1:12" ht="9.75">
      <c r="A167" s="107" t="s">
        <v>112</v>
      </c>
      <c r="B167" s="108"/>
      <c r="C167" s="15">
        <f>C168</f>
        <v>1824.38</v>
      </c>
      <c r="D167" s="26">
        <v>2000</v>
      </c>
      <c r="E167" s="105">
        <v>0</v>
      </c>
      <c r="F167" s="94"/>
      <c r="G167" s="26">
        <v>2000</v>
      </c>
      <c r="H167" s="26">
        <v>2000</v>
      </c>
      <c r="I167" s="26">
        <v>2000</v>
      </c>
      <c r="J167" s="15">
        <f>J168</f>
        <v>1517</v>
      </c>
      <c r="K167" s="79">
        <f>J167/C167*100</f>
        <v>83.15153641237022</v>
      </c>
      <c r="L167" s="80">
        <f>J167/G167*100</f>
        <v>75.85</v>
      </c>
    </row>
    <row r="168" spans="1:12" ht="9.75">
      <c r="A168" s="9" t="s">
        <v>1</v>
      </c>
      <c r="B168" s="9" t="s">
        <v>2</v>
      </c>
      <c r="C168" s="40">
        <v>1824.38</v>
      </c>
      <c r="D168" s="26">
        <v>2000</v>
      </c>
      <c r="E168" s="105">
        <v>0</v>
      </c>
      <c r="F168" s="94"/>
      <c r="G168" s="26">
        <v>2000</v>
      </c>
      <c r="H168" s="26">
        <v>2000</v>
      </c>
      <c r="I168" s="26">
        <v>2000</v>
      </c>
      <c r="J168" s="15">
        <f>J169</f>
        <v>1517</v>
      </c>
      <c r="K168" s="79">
        <f>J168/C168*100</f>
        <v>83.15153641237022</v>
      </c>
      <c r="L168" s="80">
        <f>J168/G168*100</f>
        <v>75.85</v>
      </c>
    </row>
    <row r="169" spans="1:12" ht="9.75">
      <c r="A169" s="9" t="s">
        <v>3</v>
      </c>
      <c r="B169" s="9" t="s">
        <v>4</v>
      </c>
      <c r="C169" s="40">
        <v>1824.38</v>
      </c>
      <c r="D169" s="26">
        <v>2000</v>
      </c>
      <c r="E169" s="105">
        <v>0</v>
      </c>
      <c r="F169" s="94"/>
      <c r="G169" s="26">
        <v>2000</v>
      </c>
      <c r="H169" s="26">
        <v>2000</v>
      </c>
      <c r="I169" s="26">
        <v>2000</v>
      </c>
      <c r="J169" s="15">
        <f>J170</f>
        <v>1517</v>
      </c>
      <c r="K169" s="79">
        <f>J169/C169*100</f>
        <v>83.15153641237022</v>
      </c>
      <c r="L169" s="80">
        <f>J169/G169*100</f>
        <v>75.85</v>
      </c>
    </row>
    <row r="170" spans="1:12" ht="9.75">
      <c r="A170" s="9" t="s">
        <v>11</v>
      </c>
      <c r="B170" s="9" t="s">
        <v>12</v>
      </c>
      <c r="C170" s="40">
        <v>1824.38</v>
      </c>
      <c r="D170" s="26">
        <v>2000</v>
      </c>
      <c r="E170" s="105">
        <v>0</v>
      </c>
      <c r="F170" s="94"/>
      <c r="G170" s="26">
        <v>2000</v>
      </c>
      <c r="H170" s="26">
        <v>0</v>
      </c>
      <c r="I170" s="26">
        <v>0</v>
      </c>
      <c r="J170" s="14">
        <v>1517</v>
      </c>
      <c r="K170" s="79">
        <f>J170/C170*100</f>
        <v>83.15153641237022</v>
      </c>
      <c r="L170" s="80">
        <f>J170/G170*100</f>
        <v>75.85</v>
      </c>
    </row>
    <row r="171" spans="1:12" ht="9.75">
      <c r="A171" s="10">
        <v>3299</v>
      </c>
      <c r="B171" s="10" t="s">
        <v>82</v>
      </c>
      <c r="C171" s="40">
        <v>1824.38</v>
      </c>
      <c r="D171" s="26"/>
      <c r="E171" s="26"/>
      <c r="F171" s="15"/>
      <c r="G171" s="26"/>
      <c r="H171" s="26"/>
      <c r="I171" s="26"/>
      <c r="J171" s="14">
        <v>1517</v>
      </c>
      <c r="K171" s="79">
        <f>J171/C171*100</f>
        <v>83.15153641237022</v>
      </c>
      <c r="L171" s="80"/>
    </row>
    <row r="172" spans="1:12" ht="9.75">
      <c r="A172" s="129" t="s">
        <v>140</v>
      </c>
      <c r="B172" s="130"/>
      <c r="C172" s="41">
        <f>C173</f>
        <v>1728.91</v>
      </c>
      <c r="D172" s="26"/>
      <c r="E172" s="26"/>
      <c r="F172" s="15"/>
      <c r="G172" s="26"/>
      <c r="H172" s="26"/>
      <c r="I172" s="26"/>
      <c r="J172" s="14"/>
      <c r="K172" s="79"/>
      <c r="L172" s="80"/>
    </row>
    <row r="173" spans="1:12" s="51" customFormat="1" ht="9.75">
      <c r="A173" s="63">
        <v>3</v>
      </c>
      <c r="B173" s="63" t="s">
        <v>135</v>
      </c>
      <c r="C173" s="40">
        <v>1728.91</v>
      </c>
      <c r="D173" s="26"/>
      <c r="E173" s="26"/>
      <c r="F173" s="15"/>
      <c r="G173" s="26"/>
      <c r="H173" s="26"/>
      <c r="I173" s="26"/>
      <c r="J173" s="14"/>
      <c r="K173" s="79"/>
      <c r="L173" s="80"/>
    </row>
    <row r="174" spans="1:12" s="51" customFormat="1" ht="9.75">
      <c r="A174" s="63">
        <v>32</v>
      </c>
      <c r="B174" s="63" t="s">
        <v>136</v>
      </c>
      <c r="C174" s="40">
        <v>1728.91</v>
      </c>
      <c r="D174" s="26"/>
      <c r="E174" s="26"/>
      <c r="F174" s="15"/>
      <c r="G174" s="26"/>
      <c r="H174" s="26"/>
      <c r="I174" s="26"/>
      <c r="J174" s="14"/>
      <c r="K174" s="79"/>
      <c r="L174" s="80"/>
    </row>
    <row r="175" spans="1:12" s="51" customFormat="1" ht="9.75">
      <c r="A175" s="63">
        <v>322</v>
      </c>
      <c r="B175" s="63" t="s">
        <v>133</v>
      </c>
      <c r="C175" s="40">
        <v>1728.91</v>
      </c>
      <c r="D175" s="26"/>
      <c r="E175" s="26"/>
      <c r="F175" s="15"/>
      <c r="G175" s="26"/>
      <c r="H175" s="26"/>
      <c r="I175" s="26"/>
      <c r="J175" s="14"/>
      <c r="K175" s="79"/>
      <c r="L175" s="80"/>
    </row>
    <row r="176" spans="1:12" ht="9.75" customHeight="1">
      <c r="A176" s="7">
        <v>3221</v>
      </c>
      <c r="B176" s="7" t="s">
        <v>71</v>
      </c>
      <c r="C176" s="40">
        <v>1728.91</v>
      </c>
      <c r="D176" s="26"/>
      <c r="E176" s="26"/>
      <c r="F176" s="15"/>
      <c r="G176" s="26"/>
      <c r="H176" s="26"/>
      <c r="I176" s="26"/>
      <c r="J176" s="14"/>
      <c r="K176" s="79"/>
      <c r="L176" s="80"/>
    </row>
    <row r="177" spans="1:12" ht="9.75">
      <c r="A177" s="107" t="s">
        <v>113</v>
      </c>
      <c r="B177" s="108"/>
      <c r="C177" s="15">
        <f>C178</f>
        <v>1177.64</v>
      </c>
      <c r="D177" s="26">
        <v>6062.62</v>
      </c>
      <c r="E177" s="105">
        <v>-1177.64</v>
      </c>
      <c r="F177" s="94"/>
      <c r="G177" s="26">
        <v>4884.98</v>
      </c>
      <c r="H177" s="26">
        <v>0</v>
      </c>
      <c r="I177" s="26">
        <v>0</v>
      </c>
      <c r="J177" s="15">
        <f>J178+J183</f>
        <v>4406.55</v>
      </c>
      <c r="K177" s="79">
        <f>J177/C177*100</f>
        <v>374.1848102985632</v>
      </c>
      <c r="L177" s="80">
        <f>J177/G177*100</f>
        <v>90.20610115087473</v>
      </c>
    </row>
    <row r="178" spans="1:12" ht="9.75">
      <c r="A178" s="9" t="s">
        <v>1</v>
      </c>
      <c r="B178" s="9" t="s">
        <v>2</v>
      </c>
      <c r="C178" s="40">
        <v>1177.64</v>
      </c>
      <c r="D178" s="26">
        <v>3062.62</v>
      </c>
      <c r="E178" s="105">
        <v>1822.36</v>
      </c>
      <c r="F178" s="94"/>
      <c r="G178" s="26">
        <v>4884.98</v>
      </c>
      <c r="H178" s="26">
        <v>0</v>
      </c>
      <c r="I178" s="26">
        <v>0</v>
      </c>
      <c r="J178" s="15">
        <f>J179</f>
        <v>1522.7</v>
      </c>
      <c r="K178" s="79">
        <f>J178/C178*100</f>
        <v>129.30097483101798</v>
      </c>
      <c r="L178" s="80">
        <f>J178/G178*100</f>
        <v>31.171059042206934</v>
      </c>
    </row>
    <row r="179" spans="1:12" ht="9.75">
      <c r="A179" s="9" t="s">
        <v>3</v>
      </c>
      <c r="B179" s="9" t="s">
        <v>4</v>
      </c>
      <c r="C179" s="40">
        <v>1177.64</v>
      </c>
      <c r="D179" s="26">
        <v>3062.62</v>
      </c>
      <c r="E179" s="105">
        <v>1822.36</v>
      </c>
      <c r="F179" s="94"/>
      <c r="G179" s="26">
        <v>4884.98</v>
      </c>
      <c r="H179" s="26">
        <v>0</v>
      </c>
      <c r="I179" s="26">
        <v>0</v>
      </c>
      <c r="J179" s="15">
        <f>J180</f>
        <v>1522.7</v>
      </c>
      <c r="K179" s="79">
        <f>J179/C179*100</f>
        <v>129.30097483101798</v>
      </c>
      <c r="L179" s="80">
        <f>J179/G179*100</f>
        <v>31.171059042206934</v>
      </c>
    </row>
    <row r="180" spans="1:12" ht="9.75">
      <c r="A180" s="9" t="s">
        <v>7</v>
      </c>
      <c r="B180" s="9" t="s">
        <v>8</v>
      </c>
      <c r="C180" s="40">
        <v>1177.64</v>
      </c>
      <c r="D180" s="26">
        <v>2062.62</v>
      </c>
      <c r="E180" s="105">
        <v>2822.36</v>
      </c>
      <c r="F180" s="94"/>
      <c r="G180" s="26">
        <v>4884.98</v>
      </c>
      <c r="H180" s="26">
        <v>0</v>
      </c>
      <c r="I180" s="26">
        <v>0</v>
      </c>
      <c r="J180" s="14">
        <v>1522.7</v>
      </c>
      <c r="K180" s="79">
        <f>J180/C180*100</f>
        <v>129.30097483101798</v>
      </c>
      <c r="L180" s="80">
        <f>J180/G180*100</f>
        <v>31.171059042206934</v>
      </c>
    </row>
    <row r="181" spans="1:12" ht="9.75" customHeight="1">
      <c r="A181" s="10">
        <v>3221</v>
      </c>
      <c r="B181" s="10" t="s">
        <v>71</v>
      </c>
      <c r="C181" s="40">
        <v>1177.64</v>
      </c>
      <c r="D181" s="26"/>
      <c r="E181" s="26"/>
      <c r="F181" s="15"/>
      <c r="G181" s="26"/>
      <c r="H181" s="26"/>
      <c r="I181" s="26"/>
      <c r="J181" s="14">
        <v>1522.7</v>
      </c>
      <c r="K181" s="79">
        <f>J181/C181*100</f>
        <v>129.30097483101798</v>
      </c>
      <c r="L181" s="80"/>
    </row>
    <row r="182" spans="1:12" ht="9.75">
      <c r="A182" s="9" t="s">
        <v>9</v>
      </c>
      <c r="B182" s="9" t="s">
        <v>10</v>
      </c>
      <c r="C182" s="26"/>
      <c r="D182" s="26">
        <v>1000</v>
      </c>
      <c r="E182" s="105">
        <v>-1000</v>
      </c>
      <c r="F182" s="94"/>
      <c r="G182" s="26"/>
      <c r="H182" s="26">
        <v>0</v>
      </c>
      <c r="I182" s="26">
        <v>0</v>
      </c>
      <c r="J182" s="15"/>
      <c r="K182" s="79"/>
      <c r="L182" s="80"/>
    </row>
    <row r="183" spans="1:12" ht="9.75">
      <c r="A183" s="9" t="s">
        <v>29</v>
      </c>
      <c r="B183" s="9" t="s">
        <v>30</v>
      </c>
      <c r="C183" s="26"/>
      <c r="D183" s="26">
        <v>3000</v>
      </c>
      <c r="E183" s="105">
        <v>-3000</v>
      </c>
      <c r="F183" s="94"/>
      <c r="G183" s="26"/>
      <c r="H183" s="26">
        <v>0</v>
      </c>
      <c r="I183" s="26">
        <v>0</v>
      </c>
      <c r="J183" s="15">
        <f>J184</f>
        <v>2883.85</v>
      </c>
      <c r="K183" s="79"/>
      <c r="L183" s="80"/>
    </row>
    <row r="184" spans="1:12" ht="20.25">
      <c r="A184" s="9" t="s">
        <v>31</v>
      </c>
      <c r="B184" s="9" t="s">
        <v>32</v>
      </c>
      <c r="C184" s="26"/>
      <c r="D184" s="26">
        <v>3000</v>
      </c>
      <c r="E184" s="105">
        <v>-3000</v>
      </c>
      <c r="F184" s="94"/>
      <c r="G184" s="26"/>
      <c r="H184" s="26">
        <v>0</v>
      </c>
      <c r="I184" s="26">
        <v>0</v>
      </c>
      <c r="J184" s="15">
        <f>J185</f>
        <v>2883.85</v>
      </c>
      <c r="K184" s="79"/>
      <c r="L184" s="80"/>
    </row>
    <row r="185" spans="1:12" ht="9.75">
      <c r="A185" s="9" t="s">
        <v>33</v>
      </c>
      <c r="B185" s="9" t="s">
        <v>34</v>
      </c>
      <c r="C185" s="26"/>
      <c r="D185" s="26">
        <v>3000</v>
      </c>
      <c r="E185" s="105">
        <v>-3000</v>
      </c>
      <c r="F185" s="94"/>
      <c r="G185" s="26"/>
      <c r="H185" s="26">
        <v>0</v>
      </c>
      <c r="I185" s="26">
        <v>0</v>
      </c>
      <c r="J185" s="14">
        <v>2883.85</v>
      </c>
      <c r="K185" s="79"/>
      <c r="L185" s="80"/>
    </row>
    <row r="186" spans="1:12" ht="9.75" customHeight="1">
      <c r="A186" s="10">
        <v>4227</v>
      </c>
      <c r="B186" s="10" t="s">
        <v>92</v>
      </c>
      <c r="C186" s="14"/>
      <c r="D186" s="26"/>
      <c r="E186" s="26"/>
      <c r="F186" s="15"/>
      <c r="G186" s="26"/>
      <c r="H186" s="26"/>
      <c r="I186" s="26"/>
      <c r="J186" s="14">
        <v>2883.85</v>
      </c>
      <c r="K186" s="79"/>
      <c r="L186" s="80"/>
    </row>
    <row r="187" spans="1:12" ht="9.75">
      <c r="A187" s="129" t="s">
        <v>141</v>
      </c>
      <c r="B187" s="130"/>
      <c r="C187" s="14">
        <f>C188</f>
        <v>1000</v>
      </c>
      <c r="D187" s="26"/>
      <c r="E187" s="26"/>
      <c r="F187" s="15"/>
      <c r="G187" s="26"/>
      <c r="H187" s="26"/>
      <c r="I187" s="26"/>
      <c r="J187" s="14"/>
      <c r="K187" s="79"/>
      <c r="L187" s="80"/>
    </row>
    <row r="188" spans="1:12" ht="9.75">
      <c r="A188" s="63">
        <v>3</v>
      </c>
      <c r="B188" s="63" t="s">
        <v>135</v>
      </c>
      <c r="C188" s="40">
        <v>1000</v>
      </c>
      <c r="D188" s="26"/>
      <c r="E188" s="26"/>
      <c r="F188" s="15"/>
      <c r="G188" s="26"/>
      <c r="H188" s="26"/>
      <c r="I188" s="26"/>
      <c r="J188" s="14"/>
      <c r="K188" s="79"/>
      <c r="L188" s="80"/>
    </row>
    <row r="189" spans="1:12" ht="9.75">
      <c r="A189" s="63">
        <v>32</v>
      </c>
      <c r="B189" s="63" t="s">
        <v>136</v>
      </c>
      <c r="C189" s="40">
        <v>1000</v>
      </c>
      <c r="D189" s="26"/>
      <c r="E189" s="26"/>
      <c r="F189" s="15"/>
      <c r="G189" s="26"/>
      <c r="H189" s="26"/>
      <c r="I189" s="26"/>
      <c r="J189" s="14"/>
      <c r="K189" s="79"/>
      <c r="L189" s="80"/>
    </row>
    <row r="190" spans="1:12" ht="9.75">
      <c r="A190" s="7">
        <v>321</v>
      </c>
      <c r="B190" s="7" t="s">
        <v>6</v>
      </c>
      <c r="C190" s="40">
        <v>75</v>
      </c>
      <c r="D190" s="26"/>
      <c r="E190" s="26"/>
      <c r="F190" s="15"/>
      <c r="G190" s="26"/>
      <c r="H190" s="26"/>
      <c r="I190" s="26"/>
      <c r="J190" s="14"/>
      <c r="K190" s="79"/>
      <c r="L190" s="80"/>
    </row>
    <row r="191" spans="1:12" ht="9.75">
      <c r="A191" s="7">
        <v>3211</v>
      </c>
      <c r="B191" s="7" t="s">
        <v>69</v>
      </c>
      <c r="C191" s="40">
        <v>75</v>
      </c>
      <c r="D191" s="26"/>
      <c r="E191" s="26"/>
      <c r="F191" s="15"/>
      <c r="G191" s="26"/>
      <c r="H191" s="26"/>
      <c r="I191" s="26"/>
      <c r="J191" s="14"/>
      <c r="K191" s="79"/>
      <c r="L191" s="80"/>
    </row>
    <row r="192" spans="1:12" ht="9.75">
      <c r="A192" s="7">
        <v>323</v>
      </c>
      <c r="B192" s="7" t="s">
        <v>10</v>
      </c>
      <c r="C192" s="40">
        <v>925</v>
      </c>
      <c r="D192" s="26"/>
      <c r="E192" s="26"/>
      <c r="F192" s="15"/>
      <c r="G192" s="26"/>
      <c r="H192" s="26"/>
      <c r="I192" s="26"/>
      <c r="J192" s="14"/>
      <c r="K192" s="79"/>
      <c r="L192" s="80"/>
    </row>
    <row r="193" spans="1:12" ht="9.75">
      <c r="A193" s="7">
        <v>3231</v>
      </c>
      <c r="B193" s="7" t="s">
        <v>75</v>
      </c>
      <c r="C193" s="40">
        <v>925</v>
      </c>
      <c r="D193" s="26"/>
      <c r="E193" s="26"/>
      <c r="F193" s="15"/>
      <c r="G193" s="26"/>
      <c r="H193" s="26"/>
      <c r="I193" s="26"/>
      <c r="J193" s="14"/>
      <c r="K193" s="79"/>
      <c r="L193" s="80"/>
    </row>
    <row r="194" spans="1:12" ht="9.75">
      <c r="A194" s="107" t="s">
        <v>114</v>
      </c>
      <c r="B194" s="108"/>
      <c r="C194" s="15">
        <f>C195+C205</f>
        <v>9353.8</v>
      </c>
      <c r="D194" s="26">
        <v>7000</v>
      </c>
      <c r="E194" s="105">
        <v>0</v>
      </c>
      <c r="F194" s="94"/>
      <c r="G194" s="26">
        <v>7000</v>
      </c>
      <c r="H194" s="26">
        <v>7000</v>
      </c>
      <c r="I194" s="26">
        <v>7000</v>
      </c>
      <c r="J194" s="15">
        <f>J195</f>
        <v>4546.219999999999</v>
      </c>
      <c r="K194" s="79">
        <f>J194/C194*100</f>
        <v>48.60292073809575</v>
      </c>
      <c r="L194" s="80">
        <f>J194/G194*100</f>
        <v>64.946</v>
      </c>
    </row>
    <row r="195" spans="1:12" ht="9.75">
      <c r="A195" s="9" t="s">
        <v>1</v>
      </c>
      <c r="B195" s="9" t="s">
        <v>2</v>
      </c>
      <c r="C195" s="40">
        <v>2353.8</v>
      </c>
      <c r="D195" s="26">
        <v>7000</v>
      </c>
      <c r="E195" s="105">
        <v>0</v>
      </c>
      <c r="F195" s="94"/>
      <c r="G195" s="26">
        <v>7000</v>
      </c>
      <c r="H195" s="26">
        <v>7000</v>
      </c>
      <c r="I195" s="26">
        <v>7000</v>
      </c>
      <c r="J195" s="15">
        <f>J196</f>
        <v>4546.219999999999</v>
      </c>
      <c r="K195" s="79">
        <f>J195/C195*100</f>
        <v>193.1438524938397</v>
      </c>
      <c r="L195" s="80">
        <f>J195/G195*100</f>
        <v>64.946</v>
      </c>
    </row>
    <row r="196" spans="1:12" ht="9.75">
      <c r="A196" s="9" t="s">
        <v>3</v>
      </c>
      <c r="B196" s="9" t="s">
        <v>4</v>
      </c>
      <c r="C196" s="40">
        <v>2353.8</v>
      </c>
      <c r="D196" s="26">
        <v>7000</v>
      </c>
      <c r="E196" s="105">
        <v>0</v>
      </c>
      <c r="F196" s="94"/>
      <c r="G196" s="26">
        <v>7000</v>
      </c>
      <c r="H196" s="26">
        <v>7000</v>
      </c>
      <c r="I196" s="26">
        <v>7000</v>
      </c>
      <c r="J196" s="15">
        <f>J197+J201+J204</f>
        <v>4546.219999999999</v>
      </c>
      <c r="K196" s="79">
        <f>J196/C196*100</f>
        <v>193.1438524938397</v>
      </c>
      <c r="L196" s="80">
        <f>J196/G196*100</f>
        <v>64.946</v>
      </c>
    </row>
    <row r="197" spans="1:12" ht="9.75">
      <c r="A197" s="9" t="s">
        <v>7</v>
      </c>
      <c r="B197" s="9" t="s">
        <v>8</v>
      </c>
      <c r="C197" s="40">
        <v>2353.8</v>
      </c>
      <c r="D197" s="26">
        <v>0</v>
      </c>
      <c r="E197" s="105">
        <v>5000</v>
      </c>
      <c r="F197" s="94"/>
      <c r="G197" s="26">
        <v>5000</v>
      </c>
      <c r="H197" s="26">
        <v>0</v>
      </c>
      <c r="I197" s="26">
        <v>0</v>
      </c>
      <c r="J197" s="14">
        <v>3208.72</v>
      </c>
      <c r="K197" s="79">
        <f>J197/C197*100</f>
        <v>136.32084289234427</v>
      </c>
      <c r="L197" s="80">
        <f>J197/G197*100</f>
        <v>64.17439999999999</v>
      </c>
    </row>
    <row r="198" spans="1:12" ht="9.75" customHeight="1">
      <c r="A198" s="10">
        <v>3221</v>
      </c>
      <c r="B198" s="10" t="s">
        <v>71</v>
      </c>
      <c r="C198" s="14"/>
      <c r="D198" s="26"/>
      <c r="E198" s="26"/>
      <c r="F198" s="15"/>
      <c r="G198" s="26"/>
      <c r="H198" s="26"/>
      <c r="I198" s="26"/>
      <c r="J198" s="14">
        <v>208.5</v>
      </c>
      <c r="K198" s="79"/>
      <c r="L198" s="80"/>
    </row>
    <row r="199" spans="1:12" ht="9.75">
      <c r="A199" s="10">
        <v>3222</v>
      </c>
      <c r="B199" s="10" t="s">
        <v>72</v>
      </c>
      <c r="C199" s="14"/>
      <c r="D199" s="26"/>
      <c r="E199" s="26"/>
      <c r="F199" s="15"/>
      <c r="G199" s="26"/>
      <c r="H199" s="26"/>
      <c r="I199" s="26"/>
      <c r="J199" s="14">
        <v>198.65</v>
      </c>
      <c r="K199" s="79"/>
      <c r="L199" s="80"/>
    </row>
    <row r="200" spans="1:12" ht="20.25">
      <c r="A200" s="10">
        <v>3224</v>
      </c>
      <c r="B200" s="10" t="s">
        <v>73</v>
      </c>
      <c r="C200" s="40">
        <v>2353.8</v>
      </c>
      <c r="D200" s="26"/>
      <c r="E200" s="26"/>
      <c r="F200" s="15"/>
      <c r="G200" s="26"/>
      <c r="H200" s="26"/>
      <c r="I200" s="26"/>
      <c r="J200" s="14">
        <v>2801.57</v>
      </c>
      <c r="K200" s="79">
        <f>J200/C200*100</f>
        <v>119.02328150225168</v>
      </c>
      <c r="L200" s="80"/>
    </row>
    <row r="201" spans="1:12" ht="9.75">
      <c r="A201" s="9" t="s">
        <v>9</v>
      </c>
      <c r="B201" s="9" t="s">
        <v>10</v>
      </c>
      <c r="C201" s="26"/>
      <c r="D201" s="26">
        <v>0</v>
      </c>
      <c r="E201" s="105">
        <v>1000</v>
      </c>
      <c r="F201" s="94"/>
      <c r="G201" s="26">
        <v>1000</v>
      </c>
      <c r="H201" s="26">
        <v>0</v>
      </c>
      <c r="I201" s="26">
        <v>0</v>
      </c>
      <c r="J201" s="14">
        <v>1337.5</v>
      </c>
      <c r="K201" s="79"/>
      <c r="L201" s="80">
        <f>J201/G201*100</f>
        <v>133.75</v>
      </c>
    </row>
    <row r="202" spans="1:12" ht="9.75">
      <c r="A202" s="10">
        <v>3232</v>
      </c>
      <c r="B202" s="10" t="s">
        <v>76</v>
      </c>
      <c r="C202" s="14"/>
      <c r="D202" s="26"/>
      <c r="E202" s="26"/>
      <c r="F202" s="15"/>
      <c r="G202" s="26"/>
      <c r="H202" s="26"/>
      <c r="I202" s="26"/>
      <c r="J202" s="14">
        <v>875</v>
      </c>
      <c r="K202" s="79"/>
      <c r="L202" s="80"/>
    </row>
    <row r="203" spans="1:12" ht="9.75">
      <c r="A203" s="10">
        <v>3239</v>
      </c>
      <c r="B203" s="10" t="s">
        <v>80</v>
      </c>
      <c r="C203" s="14"/>
      <c r="D203" s="26"/>
      <c r="E203" s="26"/>
      <c r="F203" s="15"/>
      <c r="G203" s="26"/>
      <c r="H203" s="26"/>
      <c r="I203" s="26"/>
      <c r="J203" s="14">
        <v>462.5</v>
      </c>
      <c r="K203" s="79"/>
      <c r="L203" s="80"/>
    </row>
    <row r="204" spans="1:12" ht="9.75">
      <c r="A204" s="9" t="s">
        <v>11</v>
      </c>
      <c r="B204" s="9" t="s">
        <v>12</v>
      </c>
      <c r="C204" s="26"/>
      <c r="D204" s="26">
        <v>7000</v>
      </c>
      <c r="E204" s="105">
        <v>-6000</v>
      </c>
      <c r="F204" s="94"/>
      <c r="G204" s="26">
        <v>1000</v>
      </c>
      <c r="H204" s="26">
        <v>0</v>
      </c>
      <c r="I204" s="26">
        <v>0</v>
      </c>
      <c r="J204" s="15"/>
      <c r="K204" s="79"/>
      <c r="L204" s="80"/>
    </row>
    <row r="205" spans="1:12" ht="9.75">
      <c r="A205" s="63">
        <v>4</v>
      </c>
      <c r="B205" s="63" t="s">
        <v>137</v>
      </c>
      <c r="C205" s="40">
        <v>7000</v>
      </c>
      <c r="D205" s="26"/>
      <c r="E205" s="26"/>
      <c r="F205" s="15"/>
      <c r="G205" s="26"/>
      <c r="H205" s="26"/>
      <c r="I205" s="26"/>
      <c r="J205" s="15"/>
      <c r="K205" s="79"/>
      <c r="L205" s="80"/>
    </row>
    <row r="206" spans="1:12" ht="20.25">
      <c r="A206" s="63">
        <v>42</v>
      </c>
      <c r="B206" s="63" t="s">
        <v>138</v>
      </c>
      <c r="C206" s="40">
        <v>7000</v>
      </c>
      <c r="D206" s="26"/>
      <c r="E206" s="26"/>
      <c r="F206" s="15"/>
      <c r="G206" s="26"/>
      <c r="H206" s="26"/>
      <c r="I206" s="26"/>
      <c r="J206" s="15"/>
      <c r="K206" s="79"/>
      <c r="L206" s="80"/>
    </row>
    <row r="207" spans="1:12" ht="9.75">
      <c r="A207" s="63">
        <v>422</v>
      </c>
      <c r="B207" s="63" t="s">
        <v>34</v>
      </c>
      <c r="C207" s="40">
        <v>7000</v>
      </c>
      <c r="D207" s="26"/>
      <c r="E207" s="26"/>
      <c r="F207" s="15"/>
      <c r="G207" s="26"/>
      <c r="H207" s="26"/>
      <c r="I207" s="26"/>
      <c r="J207" s="15"/>
      <c r="K207" s="79"/>
      <c r="L207" s="80"/>
    </row>
    <row r="208" spans="1:12" ht="9.75" customHeight="1">
      <c r="A208" s="7">
        <v>4227</v>
      </c>
      <c r="B208" s="7" t="s">
        <v>92</v>
      </c>
      <c r="C208" s="40">
        <v>7000</v>
      </c>
      <c r="D208" s="26"/>
      <c r="E208" s="26"/>
      <c r="F208" s="15"/>
      <c r="G208" s="26"/>
      <c r="H208" s="26"/>
      <c r="I208" s="26"/>
      <c r="J208" s="15"/>
      <c r="K208" s="79"/>
      <c r="L208" s="80"/>
    </row>
    <row r="209" spans="1:12" ht="9.75">
      <c r="A209" s="107" t="s">
        <v>115</v>
      </c>
      <c r="B209" s="108"/>
      <c r="C209" s="15">
        <f>C210</f>
        <v>6431.83</v>
      </c>
      <c r="D209" s="26">
        <v>5000</v>
      </c>
      <c r="E209" s="105">
        <v>0</v>
      </c>
      <c r="F209" s="94"/>
      <c r="G209" s="26">
        <v>5000</v>
      </c>
      <c r="H209" s="26">
        <v>5000</v>
      </c>
      <c r="I209" s="26">
        <v>5000</v>
      </c>
      <c r="J209" s="15">
        <f>J210</f>
        <v>9523.87</v>
      </c>
      <c r="K209" s="79">
        <f>J209/C209*100</f>
        <v>148.07403180743273</v>
      </c>
      <c r="L209" s="80">
        <f>J209/G209*100</f>
        <v>190.47740000000002</v>
      </c>
    </row>
    <row r="210" spans="1:12" ht="9.75">
      <c r="A210" s="9" t="s">
        <v>1</v>
      </c>
      <c r="B210" s="9" t="s">
        <v>2</v>
      </c>
      <c r="C210" s="40">
        <v>6431.83</v>
      </c>
      <c r="D210" s="26">
        <v>5000</v>
      </c>
      <c r="E210" s="105">
        <v>0</v>
      </c>
      <c r="F210" s="94"/>
      <c r="G210" s="26">
        <v>5000</v>
      </c>
      <c r="H210" s="26">
        <v>5000</v>
      </c>
      <c r="I210" s="26">
        <v>5000</v>
      </c>
      <c r="J210" s="15">
        <f>J211</f>
        <v>9523.87</v>
      </c>
      <c r="K210" s="79">
        <f>J210/C210*100</f>
        <v>148.07403180743273</v>
      </c>
      <c r="L210" s="80">
        <f>J210/G210*100</f>
        <v>190.47740000000002</v>
      </c>
    </row>
    <row r="211" spans="1:12" ht="9.75">
      <c r="A211" s="9" t="s">
        <v>3</v>
      </c>
      <c r="B211" s="9" t="s">
        <v>4</v>
      </c>
      <c r="C211" s="40">
        <v>6431.83</v>
      </c>
      <c r="D211" s="26">
        <v>5000</v>
      </c>
      <c r="E211" s="105">
        <v>0</v>
      </c>
      <c r="F211" s="94"/>
      <c r="G211" s="26">
        <v>5000</v>
      </c>
      <c r="H211" s="26">
        <v>5000</v>
      </c>
      <c r="I211" s="26">
        <v>5000</v>
      </c>
      <c r="J211" s="15">
        <f>J212</f>
        <v>9523.87</v>
      </c>
      <c r="K211" s="79">
        <f>J211/C211*100</f>
        <v>148.07403180743273</v>
      </c>
      <c r="L211" s="80">
        <f>J211/G211*100</f>
        <v>190.47740000000002</v>
      </c>
    </row>
    <row r="212" spans="1:12" ht="9.75">
      <c r="A212" s="9" t="s">
        <v>7</v>
      </c>
      <c r="B212" s="9" t="s">
        <v>8</v>
      </c>
      <c r="C212" s="40">
        <v>6431.83</v>
      </c>
      <c r="D212" s="26">
        <v>5000</v>
      </c>
      <c r="E212" s="105">
        <v>0</v>
      </c>
      <c r="F212" s="94"/>
      <c r="G212" s="26">
        <v>5000</v>
      </c>
      <c r="H212" s="26">
        <v>0</v>
      </c>
      <c r="I212" s="26">
        <v>0</v>
      </c>
      <c r="J212" s="14">
        <v>9523.87</v>
      </c>
      <c r="K212" s="79">
        <f>J212/C212*100</f>
        <v>148.07403180743273</v>
      </c>
      <c r="L212" s="80">
        <f>J212/G212*100</f>
        <v>190.47740000000002</v>
      </c>
    </row>
    <row r="213" spans="1:12" ht="9.75">
      <c r="A213" s="10">
        <v>3222</v>
      </c>
      <c r="B213" s="10" t="s">
        <v>72</v>
      </c>
      <c r="C213" s="40">
        <v>6431.83</v>
      </c>
      <c r="D213" s="26"/>
      <c r="E213" s="26"/>
      <c r="F213" s="15"/>
      <c r="G213" s="26"/>
      <c r="H213" s="26"/>
      <c r="I213" s="26"/>
      <c r="J213" s="14">
        <v>9523.87</v>
      </c>
      <c r="K213" s="79">
        <f>J213/C213*100</f>
        <v>148.07403180743273</v>
      </c>
      <c r="L213" s="80"/>
    </row>
    <row r="214" spans="1:12" ht="9.75">
      <c r="A214" s="109" t="s">
        <v>116</v>
      </c>
      <c r="B214" s="110"/>
      <c r="C214" s="38">
        <f>C223+C215</f>
        <v>432</v>
      </c>
      <c r="D214" s="26">
        <v>500</v>
      </c>
      <c r="E214" s="105">
        <v>5400</v>
      </c>
      <c r="F214" s="111"/>
      <c r="G214" s="26">
        <v>5900</v>
      </c>
      <c r="H214" s="26">
        <v>5900</v>
      </c>
      <c r="I214" s="26">
        <v>5900</v>
      </c>
      <c r="J214" s="26"/>
      <c r="K214" s="79"/>
      <c r="L214" s="80"/>
    </row>
    <row r="215" spans="1:12" ht="9.75">
      <c r="A215" s="107" t="s">
        <v>117</v>
      </c>
      <c r="B215" s="108"/>
      <c r="C215" s="15"/>
      <c r="D215" s="26">
        <v>0</v>
      </c>
      <c r="E215" s="105">
        <v>5400</v>
      </c>
      <c r="F215" s="94"/>
      <c r="G215" s="26">
        <v>5400</v>
      </c>
      <c r="H215" s="26">
        <v>0</v>
      </c>
      <c r="I215" s="26">
        <v>0</v>
      </c>
      <c r="J215" s="15"/>
      <c r="K215" s="79"/>
      <c r="L215" s="80"/>
    </row>
    <row r="216" spans="1:12" ht="9.75">
      <c r="A216" s="9" t="s">
        <v>1</v>
      </c>
      <c r="B216" s="9" t="s">
        <v>2</v>
      </c>
      <c r="C216" s="26"/>
      <c r="D216" s="26">
        <v>0</v>
      </c>
      <c r="E216" s="105">
        <v>5400</v>
      </c>
      <c r="F216" s="94"/>
      <c r="G216" s="26">
        <v>5400</v>
      </c>
      <c r="H216" s="26">
        <v>0</v>
      </c>
      <c r="I216" s="26">
        <v>0</v>
      </c>
      <c r="J216" s="15"/>
      <c r="K216" s="79"/>
      <c r="L216" s="80"/>
    </row>
    <row r="217" spans="1:12" ht="9.75">
      <c r="A217" s="9" t="s">
        <v>21</v>
      </c>
      <c r="B217" s="9" t="s">
        <v>22</v>
      </c>
      <c r="C217" s="26"/>
      <c r="D217" s="26">
        <v>0</v>
      </c>
      <c r="E217" s="105">
        <v>4995</v>
      </c>
      <c r="F217" s="94"/>
      <c r="G217" s="26">
        <v>4995</v>
      </c>
      <c r="H217" s="26">
        <v>0</v>
      </c>
      <c r="I217" s="26">
        <v>0</v>
      </c>
      <c r="J217" s="15"/>
      <c r="K217" s="79"/>
      <c r="L217" s="80"/>
    </row>
    <row r="218" spans="1:12" ht="9.75">
      <c r="A218" s="9" t="s">
        <v>23</v>
      </c>
      <c r="B218" s="9" t="s">
        <v>24</v>
      </c>
      <c r="C218" s="26"/>
      <c r="D218" s="26">
        <v>0</v>
      </c>
      <c r="E218" s="105">
        <v>3000</v>
      </c>
      <c r="F218" s="94"/>
      <c r="G218" s="26">
        <v>3000</v>
      </c>
      <c r="H218" s="26">
        <v>0</v>
      </c>
      <c r="I218" s="26">
        <v>0</v>
      </c>
      <c r="J218" s="15"/>
      <c r="K218" s="79"/>
      <c r="L218" s="80"/>
    </row>
    <row r="219" spans="1:12" ht="9.75">
      <c r="A219" s="9" t="s">
        <v>25</v>
      </c>
      <c r="B219" s="9" t="s">
        <v>26</v>
      </c>
      <c r="C219" s="26"/>
      <c r="D219" s="26">
        <v>0</v>
      </c>
      <c r="E219" s="105">
        <v>1500</v>
      </c>
      <c r="F219" s="94"/>
      <c r="G219" s="26">
        <v>1500</v>
      </c>
      <c r="H219" s="26">
        <v>0</v>
      </c>
      <c r="I219" s="26">
        <v>0</v>
      </c>
      <c r="J219" s="15"/>
      <c r="K219" s="79"/>
      <c r="L219" s="80"/>
    </row>
    <row r="220" spans="1:12" ht="9.75">
      <c r="A220" s="9" t="s">
        <v>27</v>
      </c>
      <c r="B220" s="9" t="s">
        <v>28</v>
      </c>
      <c r="C220" s="26"/>
      <c r="D220" s="26">
        <v>0</v>
      </c>
      <c r="E220" s="105">
        <v>495</v>
      </c>
      <c r="F220" s="94"/>
      <c r="G220" s="26">
        <v>495</v>
      </c>
      <c r="H220" s="26">
        <v>0</v>
      </c>
      <c r="I220" s="26">
        <v>0</v>
      </c>
      <c r="J220" s="15"/>
      <c r="K220" s="79"/>
      <c r="L220" s="80"/>
    </row>
    <row r="221" spans="1:12" ht="9.75">
      <c r="A221" s="9" t="s">
        <v>3</v>
      </c>
      <c r="B221" s="9" t="s">
        <v>4</v>
      </c>
      <c r="C221" s="26"/>
      <c r="D221" s="26">
        <v>0</v>
      </c>
      <c r="E221" s="105">
        <v>405</v>
      </c>
      <c r="F221" s="94"/>
      <c r="G221" s="26">
        <v>405</v>
      </c>
      <c r="H221" s="26">
        <v>0</v>
      </c>
      <c r="I221" s="26">
        <v>0</v>
      </c>
      <c r="J221" s="15"/>
      <c r="K221" s="79"/>
      <c r="L221" s="80"/>
    </row>
    <row r="222" spans="1:12" ht="9.75">
      <c r="A222" s="9" t="s">
        <v>5</v>
      </c>
      <c r="B222" s="9" t="s">
        <v>6</v>
      </c>
      <c r="C222" s="26"/>
      <c r="D222" s="26">
        <v>0</v>
      </c>
      <c r="E222" s="105">
        <v>405</v>
      </c>
      <c r="F222" s="94"/>
      <c r="G222" s="26">
        <v>405</v>
      </c>
      <c r="H222" s="26">
        <v>0</v>
      </c>
      <c r="I222" s="26">
        <v>0</v>
      </c>
      <c r="J222" s="15"/>
      <c r="K222" s="79"/>
      <c r="L222" s="80"/>
    </row>
    <row r="223" spans="1:12" ht="9.75">
      <c r="A223" s="107" t="s">
        <v>118</v>
      </c>
      <c r="B223" s="108"/>
      <c r="C223" s="15">
        <f>C224</f>
        <v>432</v>
      </c>
      <c r="D223" s="26">
        <v>500</v>
      </c>
      <c r="E223" s="105">
        <v>0</v>
      </c>
      <c r="F223" s="94"/>
      <c r="G223" s="26">
        <v>500</v>
      </c>
      <c r="H223" s="26">
        <v>500</v>
      </c>
      <c r="I223" s="26">
        <v>500</v>
      </c>
      <c r="J223" s="15"/>
      <c r="K223" s="79"/>
      <c r="L223" s="80"/>
    </row>
    <row r="224" spans="1:12" ht="9.75">
      <c r="A224" s="9" t="s">
        <v>1</v>
      </c>
      <c r="B224" s="9" t="s">
        <v>2</v>
      </c>
      <c r="C224" s="40">
        <v>432</v>
      </c>
      <c r="D224" s="26">
        <v>500</v>
      </c>
      <c r="E224" s="105">
        <v>0</v>
      </c>
      <c r="F224" s="94"/>
      <c r="G224" s="26">
        <v>500</v>
      </c>
      <c r="H224" s="26">
        <v>500</v>
      </c>
      <c r="I224" s="26">
        <v>500</v>
      </c>
      <c r="J224" s="15"/>
      <c r="K224" s="79"/>
      <c r="L224" s="80"/>
    </row>
    <row r="225" spans="1:12" ht="9.75">
      <c r="A225" s="9" t="s">
        <v>3</v>
      </c>
      <c r="B225" s="9" t="s">
        <v>4</v>
      </c>
      <c r="C225" s="40">
        <v>432</v>
      </c>
      <c r="D225" s="26">
        <v>500</v>
      </c>
      <c r="E225" s="105">
        <v>0</v>
      </c>
      <c r="F225" s="94"/>
      <c r="G225" s="26">
        <v>500</v>
      </c>
      <c r="H225" s="26">
        <v>500</v>
      </c>
      <c r="I225" s="26">
        <v>500</v>
      </c>
      <c r="J225" s="15"/>
      <c r="K225" s="79"/>
      <c r="L225" s="80"/>
    </row>
    <row r="226" spans="1:12" ht="9.75">
      <c r="A226" s="9" t="s">
        <v>7</v>
      </c>
      <c r="B226" s="9" t="s">
        <v>8</v>
      </c>
      <c r="C226" s="40">
        <v>432</v>
      </c>
      <c r="D226" s="26">
        <v>500</v>
      </c>
      <c r="E226" s="105">
        <v>0</v>
      </c>
      <c r="F226" s="94"/>
      <c r="G226" s="26">
        <v>500</v>
      </c>
      <c r="H226" s="26">
        <v>0</v>
      </c>
      <c r="I226" s="26">
        <v>0</v>
      </c>
      <c r="J226" s="15"/>
      <c r="K226" s="79"/>
      <c r="L226" s="80"/>
    </row>
    <row r="227" spans="1:12" ht="9.75">
      <c r="A227" s="7">
        <v>3222</v>
      </c>
      <c r="B227" s="7" t="s">
        <v>72</v>
      </c>
      <c r="C227" s="40">
        <v>432</v>
      </c>
      <c r="D227" s="26"/>
      <c r="E227" s="26"/>
      <c r="F227" s="15"/>
      <c r="G227" s="26"/>
      <c r="H227" s="26"/>
      <c r="I227" s="26"/>
      <c r="J227" s="15"/>
      <c r="K227" s="79"/>
      <c r="L227" s="80"/>
    </row>
    <row r="228" spans="1:12" ht="9.75">
      <c r="A228" s="109" t="s">
        <v>119</v>
      </c>
      <c r="B228" s="110"/>
      <c r="C228" s="38">
        <f>C229+C234</f>
        <v>84293.75</v>
      </c>
      <c r="D228" s="26">
        <v>0</v>
      </c>
      <c r="E228" s="105">
        <v>33673.74</v>
      </c>
      <c r="F228" s="111"/>
      <c r="G228" s="26">
        <v>33673.74</v>
      </c>
      <c r="H228" s="26">
        <v>33673.74</v>
      </c>
      <c r="I228" s="26">
        <v>33673.74</v>
      </c>
      <c r="J228" s="26">
        <f>J229</f>
        <v>33673.74</v>
      </c>
      <c r="K228" s="79">
        <f aca="true" t="shared" si="3" ref="K228:K233">J228/C228*100</f>
        <v>39.94808630533106</v>
      </c>
      <c r="L228" s="80">
        <f>J228/G228*100</f>
        <v>100</v>
      </c>
    </row>
    <row r="229" spans="1:12" ht="9.75">
      <c r="A229" s="107" t="s">
        <v>120</v>
      </c>
      <c r="B229" s="108"/>
      <c r="C229" s="15">
        <f>C230</f>
        <v>9375</v>
      </c>
      <c r="D229" s="26">
        <v>0</v>
      </c>
      <c r="E229" s="105">
        <v>33673.74</v>
      </c>
      <c r="F229" s="94"/>
      <c r="G229" s="26">
        <v>33673.74</v>
      </c>
      <c r="H229" s="26">
        <v>0</v>
      </c>
      <c r="I229" s="26">
        <v>0</v>
      </c>
      <c r="J229" s="15">
        <f>J230</f>
        <v>33673.74</v>
      </c>
      <c r="K229" s="79">
        <f t="shared" si="3"/>
        <v>359.18656</v>
      </c>
      <c r="L229" s="80">
        <f>J229/G229*100</f>
        <v>100</v>
      </c>
    </row>
    <row r="230" spans="1:12" ht="9.75">
      <c r="A230" s="9" t="s">
        <v>1</v>
      </c>
      <c r="B230" s="9" t="s">
        <v>2</v>
      </c>
      <c r="C230" s="40">
        <v>9375</v>
      </c>
      <c r="D230" s="26">
        <v>0</v>
      </c>
      <c r="E230" s="105">
        <v>33673.74</v>
      </c>
      <c r="F230" s="94"/>
      <c r="G230" s="26">
        <v>33673.74</v>
      </c>
      <c r="H230" s="26">
        <v>0</v>
      </c>
      <c r="I230" s="26">
        <v>0</v>
      </c>
      <c r="J230" s="15">
        <f>J231</f>
        <v>33673.74</v>
      </c>
      <c r="K230" s="79">
        <f t="shared" si="3"/>
        <v>359.18656</v>
      </c>
      <c r="L230" s="80">
        <f>J230/G230*100</f>
        <v>100</v>
      </c>
    </row>
    <row r="231" spans="1:12" ht="9.75">
      <c r="A231" s="9" t="s">
        <v>3</v>
      </c>
      <c r="B231" s="9" t="s">
        <v>4</v>
      </c>
      <c r="C231" s="40">
        <v>9375</v>
      </c>
      <c r="D231" s="26">
        <v>0</v>
      </c>
      <c r="E231" s="105">
        <v>33673.74</v>
      </c>
      <c r="F231" s="94"/>
      <c r="G231" s="26">
        <v>33673.74</v>
      </c>
      <c r="H231" s="26">
        <v>0</v>
      </c>
      <c r="I231" s="26">
        <v>0</v>
      </c>
      <c r="J231" s="15">
        <f>J232</f>
        <v>33673.74</v>
      </c>
      <c r="K231" s="79">
        <f t="shared" si="3"/>
        <v>359.18656</v>
      </c>
      <c r="L231" s="80">
        <f>J231/G231*100</f>
        <v>100</v>
      </c>
    </row>
    <row r="232" spans="1:12" ht="9.75">
      <c r="A232" s="9" t="s">
        <v>9</v>
      </c>
      <c r="B232" s="9" t="s">
        <v>10</v>
      </c>
      <c r="C232" s="40">
        <v>9375</v>
      </c>
      <c r="D232" s="26">
        <v>0</v>
      </c>
      <c r="E232" s="105">
        <v>33673.74</v>
      </c>
      <c r="F232" s="94"/>
      <c r="G232" s="26">
        <v>33673.74</v>
      </c>
      <c r="H232" s="26">
        <v>0</v>
      </c>
      <c r="I232" s="26">
        <v>0</v>
      </c>
      <c r="J232" s="14">
        <v>33673.74</v>
      </c>
      <c r="K232" s="79">
        <f t="shared" si="3"/>
        <v>359.18656</v>
      </c>
      <c r="L232" s="80">
        <f>J232/G232*100</f>
        <v>100</v>
      </c>
    </row>
    <row r="233" spans="1:12" ht="9.75">
      <c r="A233" s="10">
        <v>3232</v>
      </c>
      <c r="B233" s="10" t="s">
        <v>76</v>
      </c>
      <c r="C233" s="40">
        <v>9375</v>
      </c>
      <c r="D233" s="26"/>
      <c r="E233" s="26"/>
      <c r="F233" s="15"/>
      <c r="G233" s="26"/>
      <c r="H233" s="26"/>
      <c r="I233" s="26"/>
      <c r="J233" s="14">
        <v>33673.74</v>
      </c>
      <c r="K233" s="79">
        <f t="shared" si="3"/>
        <v>359.18656</v>
      </c>
      <c r="L233" s="80"/>
    </row>
    <row r="234" spans="1:12" ht="9.75">
      <c r="A234" s="129" t="s">
        <v>142</v>
      </c>
      <c r="B234" s="130"/>
      <c r="C234" s="14">
        <f>C235</f>
        <v>74918.75</v>
      </c>
      <c r="D234" s="26"/>
      <c r="E234" s="26"/>
      <c r="F234" s="15"/>
      <c r="G234" s="26"/>
      <c r="H234" s="26"/>
      <c r="I234" s="26"/>
      <c r="J234" s="14"/>
      <c r="K234" s="79"/>
      <c r="L234" s="80"/>
    </row>
    <row r="235" spans="1:12" ht="9.75">
      <c r="A235" s="63">
        <v>3</v>
      </c>
      <c r="B235" s="63" t="s">
        <v>135</v>
      </c>
      <c r="C235" s="40">
        <v>74918.75</v>
      </c>
      <c r="D235" s="26"/>
      <c r="E235" s="26"/>
      <c r="F235" s="15"/>
      <c r="G235" s="26"/>
      <c r="H235" s="26"/>
      <c r="I235" s="26"/>
      <c r="J235" s="14"/>
      <c r="K235" s="79"/>
      <c r="L235" s="80"/>
    </row>
    <row r="236" spans="1:12" ht="9.75">
      <c r="A236" s="63">
        <v>32</v>
      </c>
      <c r="B236" s="63" t="s">
        <v>136</v>
      </c>
      <c r="C236" s="40">
        <v>74918.75</v>
      </c>
      <c r="D236" s="26"/>
      <c r="E236" s="26"/>
      <c r="F236" s="15"/>
      <c r="G236" s="26"/>
      <c r="H236" s="26"/>
      <c r="I236" s="26"/>
      <c r="J236" s="14"/>
      <c r="K236" s="79"/>
      <c r="L236" s="80"/>
    </row>
    <row r="237" spans="1:12" ht="9.75">
      <c r="A237" s="7">
        <v>323</v>
      </c>
      <c r="B237" s="7" t="s">
        <v>10</v>
      </c>
      <c r="C237" s="40">
        <v>74918.75</v>
      </c>
      <c r="D237" s="26"/>
      <c r="E237" s="26"/>
      <c r="F237" s="15"/>
      <c r="G237" s="26"/>
      <c r="H237" s="26"/>
      <c r="I237" s="26"/>
      <c r="J237" s="14"/>
      <c r="K237" s="79"/>
      <c r="L237" s="80"/>
    </row>
    <row r="238" spans="1:12" ht="9.75">
      <c r="A238" s="7">
        <v>3232</v>
      </c>
      <c r="B238" s="7" t="s">
        <v>76</v>
      </c>
      <c r="C238" s="40">
        <v>74918.75</v>
      </c>
      <c r="D238" s="26"/>
      <c r="E238" s="26"/>
      <c r="F238" s="15"/>
      <c r="G238" s="26"/>
      <c r="H238" s="26"/>
      <c r="I238" s="26"/>
      <c r="J238" s="14"/>
      <c r="K238" s="79"/>
      <c r="L238" s="80"/>
    </row>
    <row r="239" spans="1:12" ht="9.75">
      <c r="A239" s="131" t="s">
        <v>143</v>
      </c>
      <c r="B239" s="132"/>
      <c r="C239" s="14">
        <f>C240+C245</f>
        <v>306789.88</v>
      </c>
      <c r="D239" s="26"/>
      <c r="E239" s="26"/>
      <c r="F239" s="15"/>
      <c r="G239" s="26"/>
      <c r="H239" s="26"/>
      <c r="I239" s="26"/>
      <c r="J239" s="14"/>
      <c r="K239" s="79"/>
      <c r="L239" s="80"/>
    </row>
    <row r="240" spans="1:12" s="42" customFormat="1" ht="9.75">
      <c r="A240" s="129" t="s">
        <v>147</v>
      </c>
      <c r="B240" s="130"/>
      <c r="C240" s="44">
        <f>C241</f>
        <v>11250</v>
      </c>
      <c r="D240" s="45"/>
      <c r="E240" s="45"/>
      <c r="F240" s="46"/>
      <c r="G240" s="45"/>
      <c r="H240" s="45"/>
      <c r="I240" s="45"/>
      <c r="J240" s="44"/>
      <c r="K240" s="79"/>
      <c r="L240" s="80"/>
    </row>
    <row r="241" spans="1:12" ht="9.75">
      <c r="A241" s="63">
        <v>4</v>
      </c>
      <c r="B241" s="63" t="s">
        <v>137</v>
      </c>
      <c r="C241" s="40">
        <v>11250</v>
      </c>
      <c r="D241" s="26"/>
      <c r="E241" s="26"/>
      <c r="F241" s="15"/>
      <c r="G241" s="26"/>
      <c r="H241" s="26"/>
      <c r="I241" s="26"/>
      <c r="J241" s="14"/>
      <c r="K241" s="79"/>
      <c r="L241" s="80"/>
    </row>
    <row r="242" spans="1:12" ht="20.25">
      <c r="A242" s="63">
        <v>45</v>
      </c>
      <c r="B242" s="63" t="s">
        <v>145</v>
      </c>
      <c r="C242" s="40">
        <v>11250</v>
      </c>
      <c r="D242" s="26"/>
      <c r="E242" s="26"/>
      <c r="F242" s="15"/>
      <c r="G242" s="26"/>
      <c r="H242" s="26"/>
      <c r="I242" s="26"/>
      <c r="J242" s="14"/>
      <c r="K242" s="79"/>
      <c r="L242" s="80"/>
    </row>
    <row r="243" spans="1:12" ht="9.75" customHeight="1">
      <c r="A243" s="7">
        <v>451</v>
      </c>
      <c r="B243" s="7" t="s">
        <v>146</v>
      </c>
      <c r="C243" s="40">
        <v>11250</v>
      </c>
      <c r="D243" s="26"/>
      <c r="E243" s="26"/>
      <c r="F243" s="15"/>
      <c r="G243" s="26"/>
      <c r="H243" s="26"/>
      <c r="I243" s="26"/>
      <c r="J243" s="14"/>
      <c r="K243" s="79"/>
      <c r="L243" s="80"/>
    </row>
    <row r="244" spans="1:12" ht="9.75" customHeight="1">
      <c r="A244" s="7">
        <v>4511</v>
      </c>
      <c r="B244" s="7" t="s">
        <v>146</v>
      </c>
      <c r="C244" s="40">
        <v>11250</v>
      </c>
      <c r="D244" s="26"/>
      <c r="E244" s="26"/>
      <c r="F244" s="15"/>
      <c r="G244" s="26"/>
      <c r="H244" s="26"/>
      <c r="I244" s="26"/>
      <c r="J244" s="14"/>
      <c r="K244" s="79"/>
      <c r="L244" s="80"/>
    </row>
    <row r="245" spans="1:12" s="42" customFormat="1" ht="9.75">
      <c r="A245" s="129" t="s">
        <v>144</v>
      </c>
      <c r="B245" s="130"/>
      <c r="C245" s="44">
        <f>C246</f>
        <v>295539.88</v>
      </c>
      <c r="D245" s="45"/>
      <c r="E245" s="45"/>
      <c r="F245" s="46"/>
      <c r="G245" s="45"/>
      <c r="H245" s="45"/>
      <c r="I245" s="45"/>
      <c r="J245" s="44"/>
      <c r="K245" s="79"/>
      <c r="L245" s="80"/>
    </row>
    <row r="246" spans="1:12" s="42" customFormat="1" ht="9.75">
      <c r="A246" s="63">
        <v>4</v>
      </c>
      <c r="B246" s="63" t="s">
        <v>137</v>
      </c>
      <c r="C246" s="40">
        <v>295539.88</v>
      </c>
      <c r="D246" s="45"/>
      <c r="E246" s="45"/>
      <c r="F246" s="46"/>
      <c r="G246" s="45"/>
      <c r="H246" s="45"/>
      <c r="I246" s="45"/>
      <c r="J246" s="44"/>
      <c r="K246" s="79"/>
      <c r="L246" s="80"/>
    </row>
    <row r="247" spans="1:12" s="42" customFormat="1" ht="20.25">
      <c r="A247" s="63">
        <v>45</v>
      </c>
      <c r="B247" s="63" t="s">
        <v>145</v>
      </c>
      <c r="C247" s="40">
        <v>295539.88</v>
      </c>
      <c r="D247" s="45"/>
      <c r="E247" s="45"/>
      <c r="F247" s="46"/>
      <c r="G247" s="45"/>
      <c r="H247" s="45"/>
      <c r="I247" s="45"/>
      <c r="J247" s="44"/>
      <c r="K247" s="79"/>
      <c r="L247" s="80"/>
    </row>
    <row r="248" spans="1:12" s="42" customFormat="1" ht="9.75" customHeight="1">
      <c r="A248" s="7">
        <v>451</v>
      </c>
      <c r="B248" s="7" t="s">
        <v>146</v>
      </c>
      <c r="C248" s="40">
        <v>295539.88</v>
      </c>
      <c r="D248" s="45"/>
      <c r="E248" s="45"/>
      <c r="F248" s="46"/>
      <c r="G248" s="45"/>
      <c r="H248" s="45"/>
      <c r="I248" s="45"/>
      <c r="J248" s="44"/>
      <c r="K248" s="79"/>
      <c r="L248" s="80"/>
    </row>
    <row r="249" spans="1:12" ht="9.75" customHeight="1">
      <c r="A249" s="7">
        <v>4511</v>
      </c>
      <c r="B249" s="7" t="s">
        <v>146</v>
      </c>
      <c r="C249" s="40">
        <v>295539.88</v>
      </c>
      <c r="D249" s="26"/>
      <c r="E249" s="26"/>
      <c r="F249" s="15"/>
      <c r="G249" s="26"/>
      <c r="H249" s="26"/>
      <c r="I249" s="26"/>
      <c r="J249" s="14"/>
      <c r="K249" s="79"/>
      <c r="L249" s="80"/>
    </row>
    <row r="250" spans="1:12" ht="9.75">
      <c r="A250" s="109" t="s">
        <v>208</v>
      </c>
      <c r="B250" s="110"/>
      <c r="C250" s="38">
        <f>C251+C268</f>
        <v>24977</v>
      </c>
      <c r="D250" s="26">
        <v>10250</v>
      </c>
      <c r="E250" s="105">
        <v>0</v>
      </c>
      <c r="F250" s="111"/>
      <c r="G250" s="26">
        <v>10250</v>
      </c>
      <c r="H250" s="26">
        <v>10250</v>
      </c>
      <c r="I250" s="26">
        <v>10250</v>
      </c>
      <c r="J250" s="26">
        <f>J251+J268</f>
        <v>1357.9</v>
      </c>
      <c r="K250" s="79">
        <f>J250/C250*100</f>
        <v>5.4366016735396565</v>
      </c>
      <c r="L250" s="80">
        <f>J250/G250*100</f>
        <v>13.24780487804878</v>
      </c>
    </row>
    <row r="251" spans="1:12" ht="9.75">
      <c r="A251" s="107" t="s">
        <v>121</v>
      </c>
      <c r="B251" s="108"/>
      <c r="C251" s="15">
        <f>C252+C258</f>
        <v>20529.94</v>
      </c>
      <c r="D251" s="26">
        <v>6250</v>
      </c>
      <c r="E251" s="105">
        <v>0</v>
      </c>
      <c r="F251" s="94"/>
      <c r="G251" s="26">
        <v>6250</v>
      </c>
      <c r="H251" s="26">
        <v>6250</v>
      </c>
      <c r="I251" s="26">
        <v>6250</v>
      </c>
      <c r="J251" s="15">
        <f>J252+J258</f>
        <v>1357.9</v>
      </c>
      <c r="K251" s="79">
        <f>J251/C251*100</f>
        <v>6.61424241863347</v>
      </c>
      <c r="L251" s="80">
        <f>J251/G251*100</f>
        <v>21.7264</v>
      </c>
    </row>
    <row r="252" spans="1:12" ht="9.75">
      <c r="A252" s="9" t="s">
        <v>1</v>
      </c>
      <c r="B252" s="9" t="s">
        <v>2</v>
      </c>
      <c r="C252" s="40">
        <v>11260.22</v>
      </c>
      <c r="D252" s="26">
        <v>3000</v>
      </c>
      <c r="E252" s="105">
        <v>-1000</v>
      </c>
      <c r="F252" s="94"/>
      <c r="G252" s="26">
        <v>2000</v>
      </c>
      <c r="H252" s="26">
        <v>3000</v>
      </c>
      <c r="I252" s="26">
        <v>3000</v>
      </c>
      <c r="J252" s="15"/>
      <c r="K252" s="79"/>
      <c r="L252" s="80"/>
    </row>
    <row r="253" spans="1:12" ht="9.75">
      <c r="A253" s="9" t="s">
        <v>3</v>
      </c>
      <c r="B253" s="9" t="s">
        <v>4</v>
      </c>
      <c r="C253" s="40">
        <v>11260.22</v>
      </c>
      <c r="D253" s="26">
        <v>3000</v>
      </c>
      <c r="E253" s="105">
        <v>-1000</v>
      </c>
      <c r="F253" s="94"/>
      <c r="G253" s="26">
        <v>2000</v>
      </c>
      <c r="H253" s="26">
        <v>3000</v>
      </c>
      <c r="I253" s="26">
        <v>3000</v>
      </c>
      <c r="J253" s="15"/>
      <c r="K253" s="79"/>
      <c r="L253" s="80"/>
    </row>
    <row r="254" spans="1:12" ht="9.75">
      <c r="A254" s="9" t="s">
        <v>7</v>
      </c>
      <c r="B254" s="9" t="s">
        <v>8</v>
      </c>
      <c r="C254" s="26"/>
      <c r="D254" s="26">
        <v>3000</v>
      </c>
      <c r="E254" s="105">
        <v>-1000</v>
      </c>
      <c r="F254" s="94"/>
      <c r="G254" s="26">
        <v>2000</v>
      </c>
      <c r="H254" s="26">
        <v>0</v>
      </c>
      <c r="I254" s="26">
        <v>0</v>
      </c>
      <c r="J254" s="15"/>
      <c r="K254" s="79"/>
      <c r="L254" s="80"/>
    </row>
    <row r="255" spans="1:12" ht="9.75">
      <c r="A255" s="7">
        <v>323</v>
      </c>
      <c r="B255" s="7" t="s">
        <v>10</v>
      </c>
      <c r="C255" s="40">
        <v>11260.22</v>
      </c>
      <c r="D255" s="26"/>
      <c r="E255" s="26"/>
      <c r="F255" s="15"/>
      <c r="G255" s="26"/>
      <c r="H255" s="26"/>
      <c r="I255" s="26"/>
      <c r="J255" s="15"/>
      <c r="K255" s="79"/>
      <c r="L255" s="80"/>
    </row>
    <row r="256" spans="1:12" ht="9.75">
      <c r="A256" s="7">
        <v>3232</v>
      </c>
      <c r="B256" s="7" t="s">
        <v>76</v>
      </c>
      <c r="C256" s="40">
        <v>10700</v>
      </c>
      <c r="D256" s="26"/>
      <c r="E256" s="26"/>
      <c r="F256" s="15"/>
      <c r="G256" s="26"/>
      <c r="H256" s="26"/>
      <c r="I256" s="26"/>
      <c r="J256" s="15"/>
      <c r="K256" s="79"/>
      <c r="L256" s="80"/>
    </row>
    <row r="257" spans="1:12" ht="9.75">
      <c r="A257" s="7">
        <v>3237</v>
      </c>
      <c r="B257" s="7" t="s">
        <v>78</v>
      </c>
      <c r="C257" s="40">
        <v>560.22</v>
      </c>
      <c r="D257" s="26"/>
      <c r="E257" s="26"/>
      <c r="F257" s="15"/>
      <c r="G257" s="26"/>
      <c r="H257" s="26"/>
      <c r="I257" s="26"/>
      <c r="J257" s="15"/>
      <c r="K257" s="79"/>
      <c r="L257" s="80"/>
    </row>
    <row r="258" spans="1:12" ht="9.75">
      <c r="A258" s="9" t="s">
        <v>29</v>
      </c>
      <c r="B258" s="9" t="s">
        <v>30</v>
      </c>
      <c r="C258" s="40">
        <v>9269.72</v>
      </c>
      <c r="D258" s="26">
        <v>3250</v>
      </c>
      <c r="E258" s="105">
        <v>1000</v>
      </c>
      <c r="F258" s="94"/>
      <c r="G258" s="26">
        <v>4250</v>
      </c>
      <c r="H258" s="26">
        <v>3250</v>
      </c>
      <c r="I258" s="26">
        <v>3250</v>
      </c>
      <c r="J258" s="15">
        <f>J262</f>
        <v>1357.9</v>
      </c>
      <c r="K258" s="79">
        <f>J258/C258*100</f>
        <v>14.648770405147083</v>
      </c>
      <c r="L258" s="80">
        <f>J258/G258*100</f>
        <v>31.95058823529412</v>
      </c>
    </row>
    <row r="259" spans="1:12" ht="9.75">
      <c r="A259" s="7">
        <v>41</v>
      </c>
      <c r="B259" s="7" t="s">
        <v>148</v>
      </c>
      <c r="C259" s="40">
        <v>1200</v>
      </c>
      <c r="D259" s="26"/>
      <c r="E259" s="26"/>
      <c r="F259" s="15"/>
      <c r="G259" s="26"/>
      <c r="H259" s="26"/>
      <c r="I259" s="26"/>
      <c r="J259" s="15"/>
      <c r="K259" s="79"/>
      <c r="L259" s="80"/>
    </row>
    <row r="260" spans="1:12" ht="9.75">
      <c r="A260" s="7">
        <v>412</v>
      </c>
      <c r="B260" s="7" t="s">
        <v>149</v>
      </c>
      <c r="C260" s="40">
        <v>1200</v>
      </c>
      <c r="D260" s="26"/>
      <c r="E260" s="26"/>
      <c r="F260" s="15"/>
      <c r="G260" s="26"/>
      <c r="H260" s="26"/>
      <c r="I260" s="26"/>
      <c r="J260" s="15"/>
      <c r="K260" s="79"/>
      <c r="L260" s="80"/>
    </row>
    <row r="261" spans="1:12" ht="9.75">
      <c r="A261" s="7">
        <v>4124</v>
      </c>
      <c r="B261" s="7" t="s">
        <v>150</v>
      </c>
      <c r="C261" s="40">
        <v>1200</v>
      </c>
      <c r="D261" s="26"/>
      <c r="E261" s="26"/>
      <c r="F261" s="15"/>
      <c r="G261" s="26"/>
      <c r="H261" s="26"/>
      <c r="I261" s="26"/>
      <c r="J261" s="15"/>
      <c r="K261" s="79"/>
      <c r="L261" s="80"/>
    </row>
    <row r="262" spans="1:12" ht="20.25">
      <c r="A262" s="9" t="s">
        <v>31</v>
      </c>
      <c r="B262" s="9" t="s">
        <v>32</v>
      </c>
      <c r="C262" s="40">
        <v>8069.72</v>
      </c>
      <c r="D262" s="26">
        <v>3250</v>
      </c>
      <c r="E262" s="105">
        <v>1000</v>
      </c>
      <c r="F262" s="94"/>
      <c r="G262" s="26">
        <v>4250</v>
      </c>
      <c r="H262" s="26">
        <v>3250</v>
      </c>
      <c r="I262" s="26">
        <v>3250</v>
      </c>
      <c r="J262" s="15">
        <f>J263</f>
        <v>1357.9</v>
      </c>
      <c r="K262" s="79">
        <f aca="true" t="shared" si="4" ref="K262:K284">J262/C262*100</f>
        <v>16.8271018077455</v>
      </c>
      <c r="L262" s="80">
        <f>J262/G262*100</f>
        <v>31.95058823529412</v>
      </c>
    </row>
    <row r="263" spans="1:12" ht="9.75">
      <c r="A263" s="9" t="s">
        <v>33</v>
      </c>
      <c r="B263" s="9" t="s">
        <v>34</v>
      </c>
      <c r="C263" s="40">
        <v>4574.72</v>
      </c>
      <c r="D263" s="26">
        <v>3250</v>
      </c>
      <c r="E263" s="105">
        <v>1000</v>
      </c>
      <c r="F263" s="94"/>
      <c r="G263" s="26">
        <v>4250</v>
      </c>
      <c r="H263" s="26">
        <v>0</v>
      </c>
      <c r="I263" s="26">
        <v>0</v>
      </c>
      <c r="J263" s="15">
        <v>1357.9</v>
      </c>
      <c r="K263" s="79">
        <f t="shared" si="4"/>
        <v>29.682690962506996</v>
      </c>
      <c r="L263" s="80">
        <f>J263/G263*100</f>
        <v>31.95058823529412</v>
      </c>
    </row>
    <row r="264" spans="1:12" ht="9.75">
      <c r="A264" s="10">
        <v>4221</v>
      </c>
      <c r="B264" s="10" t="s">
        <v>93</v>
      </c>
      <c r="C264" s="40">
        <v>4178</v>
      </c>
      <c r="D264" s="26"/>
      <c r="E264" s="26"/>
      <c r="F264" s="15"/>
      <c r="G264" s="26"/>
      <c r="H264" s="26"/>
      <c r="I264" s="26"/>
      <c r="J264" s="14">
        <v>1357.9</v>
      </c>
      <c r="K264" s="79">
        <f t="shared" si="4"/>
        <v>32.501196744854</v>
      </c>
      <c r="L264" s="80"/>
    </row>
    <row r="265" spans="1:12" ht="9.75" customHeight="1">
      <c r="A265" s="7">
        <v>4227</v>
      </c>
      <c r="B265" s="7" t="s">
        <v>92</v>
      </c>
      <c r="C265" s="40">
        <v>396.72</v>
      </c>
      <c r="D265" s="26"/>
      <c r="E265" s="26"/>
      <c r="F265" s="15"/>
      <c r="G265" s="26"/>
      <c r="H265" s="26"/>
      <c r="I265" s="26"/>
      <c r="J265" s="14"/>
      <c r="K265" s="79"/>
      <c r="L265" s="80"/>
    </row>
    <row r="266" spans="1:12" ht="9.75">
      <c r="A266" s="7">
        <v>426</v>
      </c>
      <c r="B266" s="7" t="s">
        <v>151</v>
      </c>
      <c r="C266" s="40">
        <v>3495</v>
      </c>
      <c r="D266" s="26"/>
      <c r="E266" s="26"/>
      <c r="F266" s="15"/>
      <c r="G266" s="26"/>
      <c r="H266" s="26"/>
      <c r="I266" s="26"/>
      <c r="J266" s="14"/>
      <c r="K266" s="79"/>
      <c r="L266" s="80"/>
    </row>
    <row r="267" spans="1:12" ht="9.75">
      <c r="A267" s="7">
        <v>4262</v>
      </c>
      <c r="B267" s="7" t="s">
        <v>152</v>
      </c>
      <c r="C267" s="40">
        <v>3495</v>
      </c>
      <c r="D267" s="26"/>
      <c r="E267" s="26"/>
      <c r="F267" s="15"/>
      <c r="G267" s="26"/>
      <c r="H267" s="26"/>
      <c r="I267" s="26"/>
      <c r="J267" s="14"/>
      <c r="K267" s="79"/>
      <c r="L267" s="80"/>
    </row>
    <row r="268" spans="1:12" ht="9.75">
      <c r="A268" s="107" t="s">
        <v>122</v>
      </c>
      <c r="B268" s="108"/>
      <c r="C268" s="15">
        <f>C269</f>
        <v>4447.06</v>
      </c>
      <c r="D268" s="26">
        <v>4000</v>
      </c>
      <c r="E268" s="105">
        <v>0</v>
      </c>
      <c r="F268" s="94"/>
      <c r="G268" s="26">
        <v>4000</v>
      </c>
      <c r="H268" s="26">
        <v>4000</v>
      </c>
      <c r="I268" s="26">
        <v>4000</v>
      </c>
      <c r="J268" s="15"/>
      <c r="K268" s="79"/>
      <c r="L268" s="80"/>
    </row>
    <row r="269" spans="1:12" ht="9.75">
      <c r="A269" s="9" t="s">
        <v>29</v>
      </c>
      <c r="B269" s="9" t="s">
        <v>30</v>
      </c>
      <c r="C269" s="40">
        <v>4447.06</v>
      </c>
      <c r="D269" s="26">
        <v>4000</v>
      </c>
      <c r="E269" s="105">
        <v>0</v>
      </c>
      <c r="F269" s="94"/>
      <c r="G269" s="26">
        <v>4000</v>
      </c>
      <c r="H269" s="26">
        <v>4000</v>
      </c>
      <c r="I269" s="26">
        <v>4000</v>
      </c>
      <c r="J269" s="15"/>
      <c r="K269" s="79"/>
      <c r="L269" s="80"/>
    </row>
    <row r="270" spans="1:12" ht="20.25">
      <c r="A270" s="9" t="s">
        <v>31</v>
      </c>
      <c r="B270" s="9" t="s">
        <v>32</v>
      </c>
      <c r="C270" s="40">
        <v>4447.06</v>
      </c>
      <c r="D270" s="26">
        <v>4000</v>
      </c>
      <c r="E270" s="105">
        <v>0</v>
      </c>
      <c r="F270" s="94"/>
      <c r="G270" s="26">
        <v>4000</v>
      </c>
      <c r="H270" s="26">
        <v>4000</v>
      </c>
      <c r="I270" s="26">
        <v>4000</v>
      </c>
      <c r="J270" s="15"/>
      <c r="K270" s="79"/>
      <c r="L270" s="80"/>
    </row>
    <row r="271" spans="1:12" ht="9.75">
      <c r="A271" s="9" t="s">
        <v>35</v>
      </c>
      <c r="B271" s="9" t="s">
        <v>36</v>
      </c>
      <c r="C271" s="40">
        <v>4447.06</v>
      </c>
      <c r="D271" s="26">
        <v>4000</v>
      </c>
      <c r="E271" s="105">
        <v>0</v>
      </c>
      <c r="F271" s="94"/>
      <c r="G271" s="26">
        <v>4000</v>
      </c>
      <c r="H271" s="26">
        <v>0</v>
      </c>
      <c r="I271" s="26">
        <v>0</v>
      </c>
      <c r="J271" s="15"/>
      <c r="K271" s="79"/>
      <c r="L271" s="80"/>
    </row>
    <row r="272" spans="1:12" ht="9.75">
      <c r="A272" s="7">
        <v>4241</v>
      </c>
      <c r="B272" s="7" t="s">
        <v>91</v>
      </c>
      <c r="C272" s="40">
        <v>4447.06</v>
      </c>
      <c r="D272" s="26"/>
      <c r="E272" s="26"/>
      <c r="F272" s="15"/>
      <c r="G272" s="26"/>
      <c r="H272" s="26"/>
      <c r="I272" s="26"/>
      <c r="J272" s="15"/>
      <c r="K272" s="79"/>
      <c r="L272" s="80"/>
    </row>
    <row r="273" spans="1:12" ht="9.75">
      <c r="A273" s="109" t="s">
        <v>123</v>
      </c>
      <c r="B273" s="110"/>
      <c r="C273" s="38">
        <f>C274</f>
        <v>13612.84</v>
      </c>
      <c r="D273" s="26">
        <v>24736.86</v>
      </c>
      <c r="E273" s="105">
        <v>-2760.29</v>
      </c>
      <c r="F273" s="111"/>
      <c r="G273" s="26">
        <v>21976.57</v>
      </c>
      <c r="H273" s="26">
        <v>21976.57</v>
      </c>
      <c r="I273" s="26">
        <v>21976.57</v>
      </c>
      <c r="J273" s="26">
        <f>J274</f>
        <v>17972.04</v>
      </c>
      <c r="K273" s="79">
        <f t="shared" si="4"/>
        <v>132.0227079727669</v>
      </c>
      <c r="L273" s="80">
        <f>J273/G273*100</f>
        <v>81.7781846757706</v>
      </c>
    </row>
    <row r="274" spans="1:12" ht="9.75">
      <c r="A274" s="107" t="s">
        <v>124</v>
      </c>
      <c r="B274" s="108"/>
      <c r="C274" s="15">
        <f>C275</f>
        <v>13612.84</v>
      </c>
      <c r="D274" s="26">
        <v>24736.86</v>
      </c>
      <c r="E274" s="105">
        <v>-2760.29</v>
      </c>
      <c r="F274" s="94"/>
      <c r="G274" s="26">
        <v>21976.57</v>
      </c>
      <c r="H274" s="26">
        <v>0</v>
      </c>
      <c r="I274" s="26">
        <v>0</v>
      </c>
      <c r="J274" s="15">
        <f>J275</f>
        <v>17972.04</v>
      </c>
      <c r="K274" s="79">
        <f t="shared" si="4"/>
        <v>132.0227079727669</v>
      </c>
      <c r="L274" s="80">
        <f>J274/G274*100</f>
        <v>81.7781846757706</v>
      </c>
    </row>
    <row r="275" spans="1:12" ht="9.75">
      <c r="A275" s="9" t="s">
        <v>1</v>
      </c>
      <c r="B275" s="9" t="s">
        <v>2</v>
      </c>
      <c r="C275" s="40">
        <v>13612.84</v>
      </c>
      <c r="D275" s="26">
        <v>24736.86</v>
      </c>
      <c r="E275" s="105">
        <v>-2760.29</v>
      </c>
      <c r="F275" s="94"/>
      <c r="G275" s="26">
        <v>21976.57</v>
      </c>
      <c r="H275" s="26">
        <v>0</v>
      </c>
      <c r="I275" s="26">
        <v>0</v>
      </c>
      <c r="J275" s="15">
        <f>J276+J282</f>
        <v>17972.04</v>
      </c>
      <c r="K275" s="79">
        <f t="shared" si="4"/>
        <v>132.0227079727669</v>
      </c>
      <c r="L275" s="80">
        <f>J275/G275*100</f>
        <v>81.7781846757706</v>
      </c>
    </row>
    <row r="276" spans="1:12" ht="9.75">
      <c r="A276" s="9" t="s">
        <v>21</v>
      </c>
      <c r="B276" s="9" t="s">
        <v>22</v>
      </c>
      <c r="C276" s="40">
        <v>13237.5</v>
      </c>
      <c r="D276" s="26">
        <v>21305</v>
      </c>
      <c r="E276" s="105">
        <v>371.57</v>
      </c>
      <c r="F276" s="94"/>
      <c r="G276" s="26">
        <v>21676.57</v>
      </c>
      <c r="H276" s="26">
        <v>0</v>
      </c>
      <c r="I276" s="26">
        <v>0</v>
      </c>
      <c r="J276" s="15">
        <f>J277+J279+J281</f>
        <v>17512.5</v>
      </c>
      <c r="K276" s="79">
        <f t="shared" si="4"/>
        <v>132.29461756373937</v>
      </c>
      <c r="L276" s="80">
        <f>J276/G276*100</f>
        <v>80.78999583421178</v>
      </c>
    </row>
    <row r="277" spans="1:12" ht="9.75">
      <c r="A277" s="9" t="s">
        <v>23</v>
      </c>
      <c r="B277" s="9" t="s">
        <v>24</v>
      </c>
      <c r="C277" s="40">
        <v>10237.5</v>
      </c>
      <c r="D277" s="26">
        <v>17000</v>
      </c>
      <c r="E277" s="105">
        <v>3026.57</v>
      </c>
      <c r="F277" s="94"/>
      <c r="G277" s="26">
        <v>20026.57</v>
      </c>
      <c r="H277" s="26">
        <v>0</v>
      </c>
      <c r="I277" s="26">
        <v>0</v>
      </c>
      <c r="J277" s="14">
        <v>16012.5</v>
      </c>
      <c r="K277" s="79">
        <f t="shared" si="4"/>
        <v>156.4102564102564</v>
      </c>
      <c r="L277" s="80">
        <f>J277/G277*100</f>
        <v>79.95627808456466</v>
      </c>
    </row>
    <row r="278" spans="1:12" ht="9.75">
      <c r="A278" s="10">
        <v>3111</v>
      </c>
      <c r="B278" s="10" t="s">
        <v>59</v>
      </c>
      <c r="C278" s="40">
        <v>10237.5</v>
      </c>
      <c r="D278" s="26"/>
      <c r="E278" s="26"/>
      <c r="F278" s="15"/>
      <c r="G278" s="26"/>
      <c r="H278" s="26"/>
      <c r="I278" s="26"/>
      <c r="J278" s="14">
        <v>16012.5</v>
      </c>
      <c r="K278" s="79">
        <f t="shared" si="4"/>
        <v>156.4102564102564</v>
      </c>
      <c r="L278" s="80"/>
    </row>
    <row r="279" spans="1:12" ht="9.75">
      <c r="A279" s="9" t="s">
        <v>25</v>
      </c>
      <c r="B279" s="9" t="s">
        <v>26</v>
      </c>
      <c r="C279" s="40">
        <v>3000</v>
      </c>
      <c r="D279" s="26">
        <v>1500</v>
      </c>
      <c r="E279" s="105">
        <v>0</v>
      </c>
      <c r="F279" s="94"/>
      <c r="G279" s="26">
        <v>1500</v>
      </c>
      <c r="H279" s="26">
        <v>0</v>
      </c>
      <c r="I279" s="26">
        <v>0</v>
      </c>
      <c r="J279" s="14">
        <v>1500</v>
      </c>
      <c r="K279" s="79">
        <f t="shared" si="4"/>
        <v>50</v>
      </c>
      <c r="L279" s="80">
        <f>J279/G279*100</f>
        <v>100</v>
      </c>
    </row>
    <row r="280" spans="1:12" ht="9.75">
      <c r="A280" s="10">
        <v>3121</v>
      </c>
      <c r="B280" s="10" t="s">
        <v>26</v>
      </c>
      <c r="C280" s="40">
        <v>3000</v>
      </c>
      <c r="D280" s="26"/>
      <c r="E280" s="26"/>
      <c r="F280" s="15"/>
      <c r="G280" s="26"/>
      <c r="H280" s="26"/>
      <c r="I280" s="26"/>
      <c r="J280" s="14">
        <v>1500</v>
      </c>
      <c r="K280" s="79">
        <f t="shared" si="4"/>
        <v>50</v>
      </c>
      <c r="L280" s="80"/>
    </row>
    <row r="281" spans="1:12" ht="9.75">
      <c r="A281" s="9" t="s">
        <v>27</v>
      </c>
      <c r="B281" s="9" t="s">
        <v>28</v>
      </c>
      <c r="C281" s="26"/>
      <c r="D281" s="26">
        <v>2805</v>
      </c>
      <c r="E281" s="105">
        <v>-2655</v>
      </c>
      <c r="F281" s="94"/>
      <c r="G281" s="26">
        <v>150</v>
      </c>
      <c r="H281" s="26">
        <v>0</v>
      </c>
      <c r="I281" s="26">
        <v>0</v>
      </c>
      <c r="J281" s="15"/>
      <c r="K281" s="79"/>
      <c r="L281" s="80"/>
    </row>
    <row r="282" spans="1:12" ht="9.75">
      <c r="A282" s="9" t="s">
        <v>3</v>
      </c>
      <c r="B282" s="9" t="s">
        <v>4</v>
      </c>
      <c r="C282" s="40">
        <v>375.34</v>
      </c>
      <c r="D282" s="26">
        <v>3431.86</v>
      </c>
      <c r="E282" s="105">
        <v>-3131.86</v>
      </c>
      <c r="F282" s="94"/>
      <c r="G282" s="26">
        <v>300</v>
      </c>
      <c r="H282" s="26">
        <v>0</v>
      </c>
      <c r="I282" s="26">
        <v>0</v>
      </c>
      <c r="J282" s="15">
        <f>J283</f>
        <v>459.54</v>
      </c>
      <c r="K282" s="79">
        <f t="shared" si="4"/>
        <v>122.43299408536261</v>
      </c>
      <c r="L282" s="80">
        <f>J282/G282*100</f>
        <v>153.18</v>
      </c>
    </row>
    <row r="283" spans="1:12" ht="12.75" customHeight="1">
      <c r="A283" s="9" t="s">
        <v>5</v>
      </c>
      <c r="B283" s="9" t="s">
        <v>6</v>
      </c>
      <c r="C283" s="40">
        <v>375.34</v>
      </c>
      <c r="D283" s="26">
        <v>3431.86</v>
      </c>
      <c r="E283" s="105">
        <v>-3131.86</v>
      </c>
      <c r="F283" s="94"/>
      <c r="G283" s="26">
        <v>300</v>
      </c>
      <c r="H283" s="26">
        <v>0</v>
      </c>
      <c r="I283" s="26">
        <v>0</v>
      </c>
      <c r="J283" s="14">
        <v>459.54</v>
      </c>
      <c r="K283" s="79">
        <f t="shared" si="4"/>
        <v>122.43299408536261</v>
      </c>
      <c r="L283" s="80">
        <f>J283/G283*100</f>
        <v>153.18</v>
      </c>
    </row>
    <row r="284" spans="1:12" ht="20.25">
      <c r="A284" s="10">
        <v>3212</v>
      </c>
      <c r="B284" s="10" t="s">
        <v>68</v>
      </c>
      <c r="C284" s="40">
        <v>375.34</v>
      </c>
      <c r="D284" s="15"/>
      <c r="E284" s="15"/>
      <c r="F284" s="15"/>
      <c r="G284" s="15"/>
      <c r="H284" s="15"/>
      <c r="I284" s="15"/>
      <c r="J284" s="14">
        <v>459.54</v>
      </c>
      <c r="K284" s="79">
        <f t="shared" si="4"/>
        <v>122.43299408536261</v>
      </c>
      <c r="L284" s="80"/>
    </row>
    <row r="285" ht="26.25" customHeight="1" hidden="1"/>
    <row r="286" spans="1:12" ht="20.25" customHeight="1" hidden="1">
      <c r="A286" s="126" t="s">
        <v>37</v>
      </c>
      <c r="B286" s="126"/>
      <c r="C286" s="43"/>
      <c r="D286" s="34">
        <v>2022</v>
      </c>
      <c r="E286" s="106" t="s">
        <v>0</v>
      </c>
      <c r="F286" s="106"/>
      <c r="G286" s="34" t="s">
        <v>46</v>
      </c>
      <c r="H286" s="34">
        <v>2023</v>
      </c>
      <c r="I286" s="34">
        <v>2024</v>
      </c>
      <c r="J286" s="31" t="s">
        <v>47</v>
      </c>
      <c r="K286" s="20"/>
      <c r="L286" s="21" t="s">
        <v>48</v>
      </c>
    </row>
    <row r="287" spans="1:12" s="3" customFormat="1" ht="9.75" hidden="1">
      <c r="A287" s="4">
        <v>2</v>
      </c>
      <c r="B287" s="4">
        <v>3</v>
      </c>
      <c r="C287" s="31"/>
      <c r="D287" s="31"/>
      <c r="E287" s="103"/>
      <c r="F287" s="104"/>
      <c r="G287" s="31">
        <v>4</v>
      </c>
      <c r="H287" s="31">
        <v>4</v>
      </c>
      <c r="I287" s="31">
        <v>4</v>
      </c>
      <c r="J287" s="31">
        <v>5</v>
      </c>
      <c r="K287" s="22"/>
      <c r="L287" s="21" t="s">
        <v>51</v>
      </c>
    </row>
    <row r="288" spans="1:12" ht="9.75" hidden="1">
      <c r="A288" s="95" t="s">
        <v>57</v>
      </c>
      <c r="B288" s="96"/>
      <c r="D288" s="27">
        <v>94825.69</v>
      </c>
      <c r="E288" s="97">
        <v>12549.97</v>
      </c>
      <c r="F288" s="98"/>
      <c r="G288" s="27">
        <v>107375.66</v>
      </c>
      <c r="H288" s="27">
        <v>91196</v>
      </c>
      <c r="I288" s="27">
        <v>91196</v>
      </c>
      <c r="J288" s="30">
        <f>2778+468.36+6691.52+19037.38</f>
        <v>28975.260000000002</v>
      </c>
      <c r="L288" s="17">
        <f>J288/G288*100</f>
        <v>26.98494239756012</v>
      </c>
    </row>
    <row r="289" spans="1:12" ht="9.75" hidden="1">
      <c r="A289" s="95" t="s">
        <v>38</v>
      </c>
      <c r="B289" s="96"/>
      <c r="D289" s="27">
        <v>20500</v>
      </c>
      <c r="E289" s="97">
        <v>0</v>
      </c>
      <c r="F289" s="98"/>
      <c r="G289" s="27">
        <v>20500</v>
      </c>
      <c r="H289" s="27">
        <v>20500</v>
      </c>
      <c r="I289" s="27">
        <v>20500</v>
      </c>
      <c r="J289" s="30">
        <f>2625+3360+0.14+2625</f>
        <v>8610.14</v>
      </c>
      <c r="L289" s="17">
        <f aca="true" t="shared" si="5" ref="L289:L296">J289/G289*100</f>
        <v>42.00068292682926</v>
      </c>
    </row>
    <row r="290" spans="1:12" ht="9.75" hidden="1">
      <c r="A290" s="95" t="s">
        <v>58</v>
      </c>
      <c r="B290" s="96"/>
      <c r="D290" s="27">
        <v>250000</v>
      </c>
      <c r="E290" s="97">
        <v>0</v>
      </c>
      <c r="F290" s="98"/>
      <c r="G290" s="27">
        <v>250000</v>
      </c>
      <c r="H290" s="27">
        <v>250000</v>
      </c>
      <c r="I290" s="27">
        <v>250000</v>
      </c>
      <c r="J290" s="30">
        <f>85210+31340.6+1052.5</f>
        <v>117603.1</v>
      </c>
      <c r="L290" s="17">
        <f t="shared" si="5"/>
        <v>47.04124</v>
      </c>
    </row>
    <row r="291" spans="1:12" ht="9.75" hidden="1">
      <c r="A291" s="95" t="s">
        <v>56</v>
      </c>
      <c r="B291" s="96"/>
      <c r="D291" s="27">
        <v>334490</v>
      </c>
      <c r="E291" s="97">
        <v>56603.62</v>
      </c>
      <c r="F291" s="98"/>
      <c r="G291" s="27">
        <v>391093.62</v>
      </c>
      <c r="H291" s="27">
        <v>334490</v>
      </c>
      <c r="I291" s="27">
        <v>334490</v>
      </c>
      <c r="J291" s="30">
        <f>48516+142982.25+33673.74</f>
        <v>225171.99</v>
      </c>
      <c r="L291" s="17">
        <f t="shared" si="5"/>
        <v>57.574958650565556</v>
      </c>
    </row>
    <row r="292" spans="1:12" ht="9.75" hidden="1">
      <c r="A292" s="95" t="s">
        <v>39</v>
      </c>
      <c r="B292" s="96"/>
      <c r="D292" s="27">
        <v>21107.17</v>
      </c>
      <c r="E292" s="97">
        <v>-3606.26</v>
      </c>
      <c r="F292" s="98"/>
      <c r="G292" s="27">
        <v>17500.91</v>
      </c>
      <c r="H292" s="27">
        <v>0</v>
      </c>
      <c r="I292" s="27">
        <v>0</v>
      </c>
      <c r="J292" s="30">
        <v>728.58</v>
      </c>
      <c r="L292" s="17">
        <f t="shared" si="5"/>
        <v>4.163097804628445</v>
      </c>
    </row>
    <row r="293" spans="1:12" ht="9.75" hidden="1">
      <c r="A293" s="95" t="s">
        <v>40</v>
      </c>
      <c r="B293" s="96"/>
      <c r="D293" s="27">
        <v>2958250</v>
      </c>
      <c r="E293" s="97">
        <v>116250</v>
      </c>
      <c r="F293" s="98"/>
      <c r="G293" s="27">
        <v>3074500</v>
      </c>
      <c r="H293" s="27">
        <v>2958250</v>
      </c>
      <c r="I293" s="27">
        <v>2958250</v>
      </c>
      <c r="J293" s="30">
        <f>35371.89+2140+1413155.94+94.03</f>
        <v>1450761.8599999999</v>
      </c>
      <c r="L293" s="17">
        <f t="shared" si="5"/>
        <v>47.18692014961782</v>
      </c>
    </row>
    <row r="294" spans="1:12" ht="9.75" hidden="1">
      <c r="A294" s="95" t="s">
        <v>41</v>
      </c>
      <c r="B294" s="96"/>
      <c r="D294" s="27">
        <v>76539.84</v>
      </c>
      <c r="E294" s="97">
        <v>-3800</v>
      </c>
      <c r="F294" s="98"/>
      <c r="G294" s="27">
        <v>72739.84</v>
      </c>
      <c r="H294" s="27">
        <v>76539.84</v>
      </c>
      <c r="I294" s="27">
        <v>76539.84</v>
      </c>
      <c r="J294" s="30">
        <f>1249.13+740+32620.44+200+1000</f>
        <v>35809.57</v>
      </c>
      <c r="L294" s="17">
        <f t="shared" si="5"/>
        <v>49.22965186615753</v>
      </c>
    </row>
    <row r="295" spans="1:12" ht="9.75" hidden="1">
      <c r="A295" s="95" t="s">
        <v>42</v>
      </c>
      <c r="B295" s="96"/>
      <c r="D295" s="27">
        <v>11562.62</v>
      </c>
      <c r="E295" s="97">
        <v>-1177.64</v>
      </c>
      <c r="F295" s="98"/>
      <c r="G295" s="27">
        <v>10384.98</v>
      </c>
      <c r="H295" s="27">
        <v>3000</v>
      </c>
      <c r="I295" s="27">
        <v>3000</v>
      </c>
      <c r="J295" s="30">
        <v>0</v>
      </c>
      <c r="L295" s="23">
        <f t="shared" si="5"/>
        <v>0</v>
      </c>
    </row>
    <row r="296" spans="1:12" s="39" customFormat="1" ht="10.5" hidden="1" thickBot="1">
      <c r="A296" s="99"/>
      <c r="B296" s="100"/>
      <c r="C296" s="47"/>
      <c r="D296" s="48">
        <v>3767275.32</v>
      </c>
      <c r="E296" s="90">
        <v>176819.69</v>
      </c>
      <c r="F296" s="91"/>
      <c r="G296" s="48">
        <v>3944095.01</v>
      </c>
      <c r="H296" s="48">
        <v>3733975.84</v>
      </c>
      <c r="I296" s="48">
        <v>3733975.84</v>
      </c>
      <c r="J296" s="33">
        <f>SUM(J288:J295)</f>
        <v>1867660.5</v>
      </c>
      <c r="K296" s="25"/>
      <c r="L296" s="49">
        <f t="shared" si="5"/>
        <v>47.353334421829764</v>
      </c>
    </row>
    <row r="299" spans="1:12" ht="20.25">
      <c r="A299" s="83" t="s">
        <v>161</v>
      </c>
      <c r="B299" s="84"/>
      <c r="C299" s="85" t="s">
        <v>94</v>
      </c>
      <c r="D299" s="85">
        <v>2022</v>
      </c>
      <c r="E299" s="102" t="s">
        <v>0</v>
      </c>
      <c r="F299" s="102"/>
      <c r="G299" s="86" t="s">
        <v>46</v>
      </c>
      <c r="H299" s="86">
        <v>2023</v>
      </c>
      <c r="I299" s="86">
        <v>2024</v>
      </c>
      <c r="J299" s="86" t="s">
        <v>47</v>
      </c>
      <c r="K299" s="87" t="s">
        <v>48</v>
      </c>
      <c r="L299" s="87" t="s">
        <v>48</v>
      </c>
    </row>
    <row r="300" spans="1:12" s="3" customFormat="1" ht="9.75">
      <c r="A300" s="16">
        <v>1</v>
      </c>
      <c r="B300" s="64">
        <v>2</v>
      </c>
      <c r="C300" s="65">
        <v>3</v>
      </c>
      <c r="D300" s="65"/>
      <c r="E300" s="123"/>
      <c r="F300" s="124"/>
      <c r="G300" s="65">
        <v>4</v>
      </c>
      <c r="H300" s="65">
        <v>4</v>
      </c>
      <c r="I300" s="65">
        <v>4</v>
      </c>
      <c r="J300" s="65">
        <v>5</v>
      </c>
      <c r="K300" s="65" t="s">
        <v>95</v>
      </c>
      <c r="L300" s="12" t="s">
        <v>96</v>
      </c>
    </row>
    <row r="301" spans="1:12" s="3" customFormat="1" ht="20.25" customHeight="1">
      <c r="A301" s="116" t="s">
        <v>195</v>
      </c>
      <c r="B301" s="116"/>
      <c r="C301" s="26">
        <f>C302+C346</f>
        <v>3994605.16</v>
      </c>
      <c r="D301" s="26"/>
      <c r="E301" s="26"/>
      <c r="F301" s="38"/>
      <c r="G301" s="26">
        <f>G302+G346</f>
        <v>3944095.0099999993</v>
      </c>
      <c r="H301" s="26"/>
      <c r="I301" s="26"/>
      <c r="J301" s="26">
        <f>J302+J346</f>
        <v>1936433.33</v>
      </c>
      <c r="K301" s="70">
        <f>J301/C301*100</f>
        <v>48.47621360404992</v>
      </c>
      <c r="L301" s="71">
        <f>J301/G301*100</f>
        <v>49.097025428908225</v>
      </c>
    </row>
    <row r="302" spans="1:12" s="3" customFormat="1" ht="9.75">
      <c r="A302" s="72">
        <v>3</v>
      </c>
      <c r="B302" s="72" t="s">
        <v>135</v>
      </c>
      <c r="C302" s="73">
        <v>3643945.81</v>
      </c>
      <c r="D302" s="58"/>
      <c r="E302" s="58"/>
      <c r="F302" s="76"/>
      <c r="G302" s="26">
        <f>G303+G313+G339+G343</f>
        <v>3879845.0099999993</v>
      </c>
      <c r="H302" s="26"/>
      <c r="I302" s="26"/>
      <c r="J302" s="74">
        <v>1932160.24</v>
      </c>
      <c r="K302" s="70">
        <f aca="true" t="shared" si="6" ref="K302:K353">J302/C302*100</f>
        <v>53.02384669655667</v>
      </c>
      <c r="L302" s="71">
        <f>J302/G302*100</f>
        <v>49.799933631884954</v>
      </c>
    </row>
    <row r="303" spans="1:12" s="3" customFormat="1" ht="9.75">
      <c r="A303" s="72">
        <v>31</v>
      </c>
      <c r="B303" s="72" t="s">
        <v>163</v>
      </c>
      <c r="C303" s="74">
        <v>2866034.04</v>
      </c>
      <c r="D303" s="58"/>
      <c r="E303" s="58"/>
      <c r="F303" s="76"/>
      <c r="G303" s="26">
        <f>G304+G308+G310</f>
        <v>2919637.4099999997</v>
      </c>
      <c r="H303" s="26"/>
      <c r="I303" s="26"/>
      <c r="J303" s="74">
        <v>1456196.85</v>
      </c>
      <c r="K303" s="70">
        <f t="shared" si="6"/>
        <v>50.80877720489322</v>
      </c>
      <c r="L303" s="71">
        <f>J303/G303*100</f>
        <v>49.875948465806246</v>
      </c>
    </row>
    <row r="304" spans="1:12" s="3" customFormat="1" ht="9.75">
      <c r="A304" s="72">
        <v>311</v>
      </c>
      <c r="B304" s="72" t="s">
        <v>164</v>
      </c>
      <c r="C304" s="74">
        <v>2369717.53</v>
      </c>
      <c r="D304" s="58"/>
      <c r="E304" s="58"/>
      <c r="F304" s="76"/>
      <c r="G304" s="26">
        <f>G53+G118+G218+G277</f>
        <v>2429163.8299999996</v>
      </c>
      <c r="H304" s="26"/>
      <c r="I304" s="26"/>
      <c r="J304" s="74">
        <v>1223759.89</v>
      </c>
      <c r="K304" s="70">
        <f t="shared" si="6"/>
        <v>51.64159333369999</v>
      </c>
      <c r="L304" s="71">
        <f>J304/G304*100</f>
        <v>50.377824454927776</v>
      </c>
    </row>
    <row r="305" spans="1:12" s="3" customFormat="1" ht="9.75">
      <c r="A305" s="72">
        <v>3111</v>
      </c>
      <c r="B305" s="72" t="s">
        <v>59</v>
      </c>
      <c r="C305" s="74">
        <v>2332188.22</v>
      </c>
      <c r="D305" s="58"/>
      <c r="E305" s="58"/>
      <c r="F305" s="76"/>
      <c r="G305" s="26"/>
      <c r="H305" s="26"/>
      <c r="I305" s="26"/>
      <c r="J305" s="74">
        <v>1185960.75</v>
      </c>
      <c r="K305" s="70">
        <f t="shared" si="6"/>
        <v>50.85184548269436</v>
      </c>
      <c r="L305" s="71"/>
    </row>
    <row r="306" spans="1:12" s="3" customFormat="1" ht="9.75">
      <c r="A306" s="72">
        <v>3113</v>
      </c>
      <c r="B306" s="72" t="s">
        <v>66</v>
      </c>
      <c r="C306" s="74">
        <v>15741.68</v>
      </c>
      <c r="D306" s="58"/>
      <c r="E306" s="58"/>
      <c r="F306" s="76"/>
      <c r="G306" s="26"/>
      <c r="H306" s="26"/>
      <c r="I306" s="26"/>
      <c r="J306" s="74">
        <v>24883.11</v>
      </c>
      <c r="K306" s="70">
        <f t="shared" si="6"/>
        <v>158.07150189814556</v>
      </c>
      <c r="L306" s="71"/>
    </row>
    <row r="307" spans="1:12" s="3" customFormat="1" ht="9.75">
      <c r="A307" s="72">
        <v>3114</v>
      </c>
      <c r="B307" s="72" t="s">
        <v>67</v>
      </c>
      <c r="C307" s="74">
        <v>21787.63</v>
      </c>
      <c r="D307" s="58"/>
      <c r="E307" s="58"/>
      <c r="F307" s="76"/>
      <c r="G307" s="26"/>
      <c r="H307" s="26"/>
      <c r="I307" s="26"/>
      <c r="J307" s="74">
        <v>12916.03</v>
      </c>
      <c r="K307" s="70">
        <f t="shared" si="6"/>
        <v>59.281482198844024</v>
      </c>
      <c r="L307" s="71"/>
    </row>
    <row r="308" spans="1:12" s="3" customFormat="1" ht="9.75">
      <c r="A308" s="72">
        <v>312</v>
      </c>
      <c r="B308" s="72" t="s">
        <v>165</v>
      </c>
      <c r="C308" s="74">
        <v>107553.33</v>
      </c>
      <c r="D308" s="58"/>
      <c r="E308" s="58"/>
      <c r="F308" s="76"/>
      <c r="G308" s="26">
        <f>G57+G120+G219+G279</f>
        <v>87200</v>
      </c>
      <c r="H308" s="26"/>
      <c r="I308" s="26"/>
      <c r="J308" s="74">
        <v>33000</v>
      </c>
      <c r="K308" s="70">
        <f t="shared" si="6"/>
        <v>30.68245306770139</v>
      </c>
      <c r="L308" s="71">
        <f>J308/G308*100</f>
        <v>37.84403669724771</v>
      </c>
    </row>
    <row r="309" spans="1:12" s="3" customFormat="1" ht="9.75">
      <c r="A309" s="72">
        <v>3121</v>
      </c>
      <c r="B309" s="72" t="s">
        <v>26</v>
      </c>
      <c r="C309" s="74">
        <v>107553.33</v>
      </c>
      <c r="D309" s="58"/>
      <c r="E309" s="58"/>
      <c r="F309" s="76"/>
      <c r="G309" s="26"/>
      <c r="H309" s="26"/>
      <c r="I309" s="26"/>
      <c r="J309" s="74">
        <v>33000</v>
      </c>
      <c r="K309" s="70">
        <f t="shared" si="6"/>
        <v>30.68245306770139</v>
      </c>
      <c r="L309" s="71"/>
    </row>
    <row r="310" spans="1:12" s="3" customFormat="1" ht="9.75">
      <c r="A310" s="72">
        <v>313</v>
      </c>
      <c r="B310" s="72" t="s">
        <v>166</v>
      </c>
      <c r="C310" s="74">
        <v>388763.18</v>
      </c>
      <c r="D310" s="58"/>
      <c r="E310" s="58"/>
      <c r="F310" s="76"/>
      <c r="G310" s="26">
        <f>G59+G122+G220+G281</f>
        <v>403273.58</v>
      </c>
      <c r="H310" s="26"/>
      <c r="I310" s="26"/>
      <c r="J310" s="74">
        <v>199436.96</v>
      </c>
      <c r="K310" s="70">
        <f t="shared" si="6"/>
        <v>51.30037263302558</v>
      </c>
      <c r="L310" s="71">
        <f>J310/G310*100</f>
        <v>49.45450678916283</v>
      </c>
    </row>
    <row r="311" spans="1:12" s="3" customFormat="1" ht="9.75">
      <c r="A311" s="72">
        <v>3132</v>
      </c>
      <c r="B311" s="72" t="s">
        <v>60</v>
      </c>
      <c r="C311" s="74">
        <v>388763.18</v>
      </c>
      <c r="D311" s="58"/>
      <c r="E311" s="58"/>
      <c r="F311" s="76"/>
      <c r="G311" s="26"/>
      <c r="H311" s="26"/>
      <c r="I311" s="26"/>
      <c r="J311" s="74">
        <v>199052.12</v>
      </c>
      <c r="K311" s="70">
        <f t="shared" si="6"/>
        <v>51.20138177694709</v>
      </c>
      <c r="L311" s="71"/>
    </row>
    <row r="312" spans="1:12" s="3" customFormat="1" ht="20.25">
      <c r="A312" s="72">
        <v>3133</v>
      </c>
      <c r="B312" s="72" t="s">
        <v>61</v>
      </c>
      <c r="C312" s="74"/>
      <c r="D312" s="58"/>
      <c r="E312" s="58"/>
      <c r="F312" s="76"/>
      <c r="G312" s="26"/>
      <c r="H312" s="26"/>
      <c r="I312" s="26"/>
      <c r="J312" s="74">
        <v>384.84</v>
      </c>
      <c r="K312" s="70"/>
      <c r="L312" s="71"/>
    </row>
    <row r="313" spans="1:12" s="3" customFormat="1" ht="9.75">
      <c r="A313" s="72">
        <v>32</v>
      </c>
      <c r="B313" s="72" t="s">
        <v>136</v>
      </c>
      <c r="C313" s="74">
        <v>525475.41</v>
      </c>
      <c r="D313" s="58"/>
      <c r="E313" s="58"/>
      <c r="F313" s="76"/>
      <c r="G313" s="26">
        <f>G314+G318+G324+G333</f>
        <v>660401.45</v>
      </c>
      <c r="H313" s="26"/>
      <c r="I313" s="26"/>
      <c r="J313" s="74">
        <v>342811.6</v>
      </c>
      <c r="K313" s="70">
        <f t="shared" si="6"/>
        <v>65.23837147774431</v>
      </c>
      <c r="L313" s="71">
        <f>J313/G313*100</f>
        <v>51.90957712161293</v>
      </c>
    </row>
    <row r="314" spans="1:12" s="3" customFormat="1" ht="9.75">
      <c r="A314" s="72">
        <v>321</v>
      </c>
      <c r="B314" s="72" t="s">
        <v>167</v>
      </c>
      <c r="C314" s="74">
        <v>112138.26</v>
      </c>
      <c r="D314" s="58"/>
      <c r="E314" s="58"/>
      <c r="F314" s="76"/>
      <c r="G314" s="26">
        <f>G10+G63+G85+G90+G125+G190+G222+G283</f>
        <v>160879</v>
      </c>
      <c r="H314" s="26"/>
      <c r="I314" s="26"/>
      <c r="J314" s="74">
        <v>82389.22</v>
      </c>
      <c r="K314" s="70">
        <f t="shared" si="6"/>
        <v>73.47110611489781</v>
      </c>
      <c r="L314" s="71">
        <f>J314/G314*100</f>
        <v>51.21191703081198</v>
      </c>
    </row>
    <row r="315" spans="1:12" s="3" customFormat="1" ht="9.75">
      <c r="A315" s="72">
        <v>3211</v>
      </c>
      <c r="B315" s="72" t="s">
        <v>69</v>
      </c>
      <c r="C315" s="74">
        <v>2445.08</v>
      </c>
      <c r="D315" s="58"/>
      <c r="E315" s="58"/>
      <c r="F315" s="76"/>
      <c r="G315" s="26"/>
      <c r="H315" s="26"/>
      <c r="I315" s="26"/>
      <c r="J315" s="74">
        <v>6074.41</v>
      </c>
      <c r="K315" s="70">
        <f t="shared" si="6"/>
        <v>248.43399806959283</v>
      </c>
      <c r="L315" s="71"/>
    </row>
    <row r="316" spans="1:12" s="3" customFormat="1" ht="20.25">
      <c r="A316" s="72">
        <v>3212</v>
      </c>
      <c r="B316" s="72" t="s">
        <v>68</v>
      </c>
      <c r="C316" s="74">
        <v>108623.18</v>
      </c>
      <c r="D316" s="58"/>
      <c r="E316" s="58"/>
      <c r="F316" s="76"/>
      <c r="G316" s="26"/>
      <c r="H316" s="26"/>
      <c r="I316" s="26"/>
      <c r="J316" s="74">
        <v>75689.81</v>
      </c>
      <c r="K316" s="70">
        <f t="shared" si="6"/>
        <v>69.68108464510061</v>
      </c>
      <c r="L316" s="71"/>
    </row>
    <row r="317" spans="1:12" s="3" customFormat="1" ht="9.75">
      <c r="A317" s="72">
        <v>3213</v>
      </c>
      <c r="B317" s="72" t="s">
        <v>70</v>
      </c>
      <c r="C317" s="74">
        <v>1070</v>
      </c>
      <c r="D317" s="58"/>
      <c r="E317" s="58"/>
      <c r="F317" s="76"/>
      <c r="G317" s="26"/>
      <c r="H317" s="26"/>
      <c r="I317" s="26"/>
      <c r="J317" s="74">
        <v>625</v>
      </c>
      <c r="K317" s="70">
        <f t="shared" si="6"/>
        <v>58.41121495327103</v>
      </c>
      <c r="L317" s="71"/>
    </row>
    <row r="318" spans="1:12" s="3" customFormat="1" ht="9.75">
      <c r="A318" s="72">
        <v>322</v>
      </c>
      <c r="B318" s="72" t="s">
        <v>168</v>
      </c>
      <c r="C318" s="74">
        <v>244198.56</v>
      </c>
      <c r="D318" s="58"/>
      <c r="E318" s="58"/>
      <c r="F318" s="76"/>
      <c r="G318" s="26">
        <f>G13+G38+G48+G77+G93+G127+G143+G149+G175+G180+G197+G212+G226+G254</f>
        <v>341034.98</v>
      </c>
      <c r="H318" s="26"/>
      <c r="I318" s="26"/>
      <c r="J318" s="74">
        <v>170242.47</v>
      </c>
      <c r="K318" s="70">
        <f t="shared" si="6"/>
        <v>69.71477227384142</v>
      </c>
      <c r="L318" s="71">
        <f>J318/G318*100</f>
        <v>49.91935724599277</v>
      </c>
    </row>
    <row r="319" spans="1:12" s="3" customFormat="1" ht="9.75" customHeight="1">
      <c r="A319" s="72">
        <v>3221</v>
      </c>
      <c r="B319" s="72" t="s">
        <v>71</v>
      </c>
      <c r="C319" s="74">
        <v>40218.63</v>
      </c>
      <c r="D319" s="58"/>
      <c r="E319" s="58"/>
      <c r="F319" s="76"/>
      <c r="G319" s="26"/>
      <c r="H319" s="26"/>
      <c r="I319" s="26"/>
      <c r="J319" s="74">
        <v>33765.4</v>
      </c>
      <c r="K319" s="70">
        <f t="shared" si="6"/>
        <v>83.95462500836057</v>
      </c>
      <c r="L319" s="71"/>
    </row>
    <row r="320" spans="1:12" s="3" customFormat="1" ht="9.75">
      <c r="A320" s="72">
        <v>3222</v>
      </c>
      <c r="B320" s="72" t="s">
        <v>72</v>
      </c>
      <c r="C320" s="74">
        <v>117472.48</v>
      </c>
      <c r="D320" s="58"/>
      <c r="E320" s="58"/>
      <c r="F320" s="76"/>
      <c r="G320" s="26"/>
      <c r="H320" s="26"/>
      <c r="I320" s="26"/>
      <c r="J320" s="74">
        <v>77382.6</v>
      </c>
      <c r="K320" s="70">
        <f t="shared" si="6"/>
        <v>65.8729602031046</v>
      </c>
      <c r="L320" s="71"/>
    </row>
    <row r="321" spans="1:12" s="3" customFormat="1" ht="9.75">
      <c r="A321" s="72">
        <v>3223</v>
      </c>
      <c r="B321" s="72" t="s">
        <v>85</v>
      </c>
      <c r="C321" s="74">
        <v>64462.49</v>
      </c>
      <c r="D321" s="58"/>
      <c r="E321" s="58"/>
      <c r="F321" s="76"/>
      <c r="G321" s="26"/>
      <c r="H321" s="26"/>
      <c r="I321" s="26"/>
      <c r="J321" s="74">
        <v>51447.72</v>
      </c>
      <c r="K321" s="70">
        <f t="shared" si="6"/>
        <v>79.81032069968133</v>
      </c>
      <c r="L321" s="71"/>
    </row>
    <row r="322" spans="1:12" s="3" customFormat="1" ht="20.25">
      <c r="A322" s="72">
        <v>3224</v>
      </c>
      <c r="B322" s="72" t="s">
        <v>73</v>
      </c>
      <c r="C322" s="74">
        <v>18276.36</v>
      </c>
      <c r="D322" s="58"/>
      <c r="E322" s="58"/>
      <c r="F322" s="76"/>
      <c r="G322" s="26"/>
      <c r="H322" s="26"/>
      <c r="I322" s="26"/>
      <c r="J322" s="74">
        <v>7434.25</v>
      </c>
      <c r="K322" s="70">
        <f t="shared" si="6"/>
        <v>40.67686344545631</v>
      </c>
      <c r="L322" s="71"/>
    </row>
    <row r="323" spans="1:12" s="3" customFormat="1" ht="9.75">
      <c r="A323" s="72">
        <v>3225</v>
      </c>
      <c r="B323" s="72" t="s">
        <v>74</v>
      </c>
      <c r="C323" s="74">
        <v>3768.6</v>
      </c>
      <c r="D323" s="58"/>
      <c r="E323" s="58"/>
      <c r="F323" s="76"/>
      <c r="G323" s="26"/>
      <c r="H323" s="26"/>
      <c r="I323" s="26"/>
      <c r="J323" s="74">
        <v>212.5</v>
      </c>
      <c r="K323" s="70">
        <f t="shared" si="6"/>
        <v>5.6386987210104556</v>
      </c>
      <c r="L323" s="71"/>
    </row>
    <row r="324" spans="1:12" s="3" customFormat="1" ht="9.75">
      <c r="A324" s="72">
        <v>323</v>
      </c>
      <c r="B324" s="72" t="s">
        <v>84</v>
      </c>
      <c r="C324" s="74">
        <v>144104.7</v>
      </c>
      <c r="D324" s="58"/>
      <c r="E324" s="58"/>
      <c r="F324" s="76"/>
      <c r="G324" s="26">
        <f>G19+G40+G65+G97+G144+G192+G201+G232+G237+G255</f>
        <v>98255.47</v>
      </c>
      <c r="H324" s="26"/>
      <c r="I324" s="26"/>
      <c r="J324" s="74">
        <v>60517.76</v>
      </c>
      <c r="K324" s="70">
        <f t="shared" si="6"/>
        <v>41.995687857509154</v>
      </c>
      <c r="L324" s="71">
        <f>J324/G324*100</f>
        <v>61.59225537265254</v>
      </c>
    </row>
    <row r="325" spans="1:12" s="3" customFormat="1" ht="9.75">
      <c r="A325" s="72">
        <v>3231</v>
      </c>
      <c r="B325" s="72" t="s">
        <v>75</v>
      </c>
      <c r="C325" s="74">
        <v>11916.66</v>
      </c>
      <c r="D325" s="58"/>
      <c r="E325" s="58"/>
      <c r="F325" s="76"/>
      <c r="G325" s="26"/>
      <c r="H325" s="26"/>
      <c r="I325" s="26"/>
      <c r="J325" s="74">
        <v>4003.78</v>
      </c>
      <c r="K325" s="70">
        <f t="shared" si="6"/>
        <v>33.59817264233435</v>
      </c>
      <c r="L325" s="71"/>
    </row>
    <row r="326" spans="1:12" s="3" customFormat="1" ht="9.75">
      <c r="A326" s="72">
        <v>3232</v>
      </c>
      <c r="B326" s="72" t="s">
        <v>76</v>
      </c>
      <c r="C326" s="74">
        <v>99179.44</v>
      </c>
      <c r="D326" s="58"/>
      <c r="E326" s="58"/>
      <c r="F326" s="76"/>
      <c r="G326" s="26"/>
      <c r="H326" s="26"/>
      <c r="I326" s="26"/>
      <c r="J326" s="74">
        <v>35721.97</v>
      </c>
      <c r="K326" s="70">
        <f t="shared" si="6"/>
        <v>36.01751532374048</v>
      </c>
      <c r="L326" s="71"/>
    </row>
    <row r="327" spans="1:12" s="3" customFormat="1" ht="9.75">
      <c r="A327" s="72">
        <v>3234</v>
      </c>
      <c r="B327" s="72" t="s">
        <v>77</v>
      </c>
      <c r="C327" s="74">
        <v>6839.84</v>
      </c>
      <c r="D327" s="58"/>
      <c r="E327" s="58"/>
      <c r="F327" s="76"/>
      <c r="G327" s="26"/>
      <c r="H327" s="26"/>
      <c r="I327" s="26"/>
      <c r="J327" s="74">
        <v>2507</v>
      </c>
      <c r="K327" s="70">
        <f t="shared" si="6"/>
        <v>36.65290416150086</v>
      </c>
      <c r="L327" s="71"/>
    </row>
    <row r="328" spans="1:12" s="3" customFormat="1" ht="9.75">
      <c r="A328" s="75">
        <v>3235</v>
      </c>
      <c r="B328" s="75" t="s">
        <v>90</v>
      </c>
      <c r="C328" s="74"/>
      <c r="D328" s="58"/>
      <c r="E328" s="58"/>
      <c r="F328" s="76"/>
      <c r="G328" s="26"/>
      <c r="H328" s="26"/>
      <c r="I328" s="26"/>
      <c r="J328" s="74">
        <v>1200</v>
      </c>
      <c r="K328" s="70"/>
      <c r="L328" s="71"/>
    </row>
    <row r="329" spans="1:12" s="3" customFormat="1" ht="9.75">
      <c r="A329" s="72">
        <v>3236</v>
      </c>
      <c r="B329" s="72" t="s">
        <v>65</v>
      </c>
      <c r="C329" s="74">
        <v>10925</v>
      </c>
      <c r="D329" s="58"/>
      <c r="E329" s="58"/>
      <c r="F329" s="76"/>
      <c r="G329" s="26"/>
      <c r="H329" s="26"/>
      <c r="I329" s="26"/>
      <c r="J329" s="74">
        <v>4297.5</v>
      </c>
      <c r="K329" s="70">
        <f t="shared" si="6"/>
        <v>39.336384439359264</v>
      </c>
      <c r="L329" s="71"/>
    </row>
    <row r="330" spans="1:12" s="3" customFormat="1" ht="9.75">
      <c r="A330" s="72">
        <v>3237</v>
      </c>
      <c r="B330" s="72" t="s">
        <v>78</v>
      </c>
      <c r="C330" s="74">
        <v>5000</v>
      </c>
      <c r="D330" s="58"/>
      <c r="E330" s="58"/>
      <c r="F330" s="76"/>
      <c r="G330" s="26"/>
      <c r="H330" s="26"/>
      <c r="I330" s="26"/>
      <c r="J330" s="74">
        <v>6718.75</v>
      </c>
      <c r="K330" s="70">
        <f t="shared" si="6"/>
        <v>134.375</v>
      </c>
      <c r="L330" s="71"/>
    </row>
    <row r="331" spans="1:12" s="3" customFormat="1" ht="9.75">
      <c r="A331" s="72">
        <v>3238</v>
      </c>
      <c r="B331" s="72" t="s">
        <v>79</v>
      </c>
      <c r="C331" s="74">
        <v>8856.26</v>
      </c>
      <c r="D331" s="58"/>
      <c r="E331" s="58"/>
      <c r="F331" s="76"/>
      <c r="G331" s="26"/>
      <c r="H331" s="26"/>
      <c r="I331" s="26"/>
      <c r="J331" s="74">
        <v>5381.26</v>
      </c>
      <c r="K331" s="70">
        <f t="shared" si="6"/>
        <v>60.76221791139827</v>
      </c>
      <c r="L331" s="71"/>
    </row>
    <row r="332" spans="1:12" s="3" customFormat="1" ht="9.75">
      <c r="A332" s="72">
        <v>3239</v>
      </c>
      <c r="B332" s="72" t="s">
        <v>80</v>
      </c>
      <c r="C332" s="74">
        <v>1387.5</v>
      </c>
      <c r="D332" s="58"/>
      <c r="E332" s="58"/>
      <c r="F332" s="76"/>
      <c r="G332" s="26"/>
      <c r="H332" s="26"/>
      <c r="I332" s="26"/>
      <c r="J332" s="74">
        <v>687.5</v>
      </c>
      <c r="K332" s="70">
        <f t="shared" si="6"/>
        <v>49.549549549549546</v>
      </c>
      <c r="L332" s="71"/>
    </row>
    <row r="333" spans="1:12" s="3" customFormat="1" ht="9.75">
      <c r="A333" s="72">
        <v>329</v>
      </c>
      <c r="B333" s="72" t="s">
        <v>169</v>
      </c>
      <c r="C333" s="74">
        <v>25033.89</v>
      </c>
      <c r="D333" s="58"/>
      <c r="E333" s="58"/>
      <c r="F333" s="76"/>
      <c r="G333" s="26">
        <f>G27+G67+G79+G104+G133+G138+G145+G158+G170+G204</f>
        <v>60232</v>
      </c>
      <c r="H333" s="26"/>
      <c r="I333" s="26"/>
      <c r="J333" s="74">
        <v>29662.15</v>
      </c>
      <c r="K333" s="70">
        <f t="shared" si="6"/>
        <v>118.48797769743338</v>
      </c>
      <c r="L333" s="71">
        <f>J333/G333*100</f>
        <v>49.246496878735556</v>
      </c>
    </row>
    <row r="334" spans="1:12" s="3" customFormat="1" ht="9.75">
      <c r="A334" s="72">
        <v>3292</v>
      </c>
      <c r="B334" s="72" t="s">
        <v>89</v>
      </c>
      <c r="C334" s="74">
        <v>4358.42</v>
      </c>
      <c r="D334" s="58"/>
      <c r="E334" s="58"/>
      <c r="F334" s="76"/>
      <c r="G334" s="26"/>
      <c r="H334" s="26"/>
      <c r="I334" s="26"/>
      <c r="J334" s="74">
        <v>2778</v>
      </c>
      <c r="K334" s="70">
        <f t="shared" si="6"/>
        <v>63.73869429747477</v>
      </c>
      <c r="L334" s="71"/>
    </row>
    <row r="335" spans="1:12" s="3" customFormat="1" ht="9.75">
      <c r="A335" s="72">
        <v>3294</v>
      </c>
      <c r="B335" s="72" t="s">
        <v>81</v>
      </c>
      <c r="C335" s="74">
        <v>1070</v>
      </c>
      <c r="D335" s="58"/>
      <c r="E335" s="58"/>
      <c r="F335" s="76"/>
      <c r="G335" s="26"/>
      <c r="H335" s="26"/>
      <c r="I335" s="26"/>
      <c r="J335" s="74">
        <v>800</v>
      </c>
      <c r="K335" s="70">
        <f t="shared" si="6"/>
        <v>74.76635514018692</v>
      </c>
      <c r="L335" s="71"/>
    </row>
    <row r="336" spans="1:12" s="3" customFormat="1" ht="9.75">
      <c r="A336" s="72">
        <v>3295</v>
      </c>
      <c r="B336" s="72" t="s">
        <v>62</v>
      </c>
      <c r="C336" s="74">
        <v>13182.5</v>
      </c>
      <c r="D336" s="58"/>
      <c r="E336" s="58"/>
      <c r="F336" s="76"/>
      <c r="G336" s="26"/>
      <c r="H336" s="26"/>
      <c r="I336" s="26"/>
      <c r="J336" s="74">
        <v>11057.5</v>
      </c>
      <c r="K336" s="70">
        <f t="shared" si="6"/>
        <v>83.88014413047601</v>
      </c>
      <c r="L336" s="71"/>
    </row>
    <row r="337" spans="1:12" s="3" customFormat="1" ht="9.75">
      <c r="A337" s="72">
        <v>3296</v>
      </c>
      <c r="B337" s="72" t="s">
        <v>63</v>
      </c>
      <c r="C337" s="74">
        <v>1500</v>
      </c>
      <c r="D337" s="58"/>
      <c r="E337" s="58"/>
      <c r="F337" s="76"/>
      <c r="G337" s="26"/>
      <c r="H337" s="26"/>
      <c r="I337" s="26"/>
      <c r="J337" s="74">
        <v>9250</v>
      </c>
      <c r="K337" s="70">
        <f t="shared" si="6"/>
        <v>616.6666666666667</v>
      </c>
      <c r="L337" s="71"/>
    </row>
    <row r="338" spans="1:12" s="3" customFormat="1" ht="9.75">
      <c r="A338" s="72">
        <v>3299</v>
      </c>
      <c r="B338" s="72" t="s">
        <v>82</v>
      </c>
      <c r="C338" s="74">
        <v>4922.97</v>
      </c>
      <c r="D338" s="58"/>
      <c r="E338" s="58"/>
      <c r="F338" s="76"/>
      <c r="G338" s="26"/>
      <c r="H338" s="26"/>
      <c r="I338" s="26"/>
      <c r="J338" s="74">
        <v>5776.65</v>
      </c>
      <c r="K338" s="70">
        <f t="shared" si="6"/>
        <v>117.34075161944921</v>
      </c>
      <c r="L338" s="71"/>
    </row>
    <row r="339" spans="1:12" s="3" customFormat="1" ht="9.75">
      <c r="A339" s="72">
        <v>34</v>
      </c>
      <c r="B339" s="72" t="s">
        <v>170</v>
      </c>
      <c r="C339" s="74">
        <v>4856.29</v>
      </c>
      <c r="D339" s="58"/>
      <c r="E339" s="58"/>
      <c r="F339" s="76"/>
      <c r="G339" s="26">
        <f>G340</f>
        <v>24018.27</v>
      </c>
      <c r="H339" s="26"/>
      <c r="I339" s="26"/>
      <c r="J339" s="74">
        <v>11217.54</v>
      </c>
      <c r="K339" s="70">
        <f t="shared" si="6"/>
        <v>230.9899120522045</v>
      </c>
      <c r="L339" s="71">
        <f>J339/G339*100</f>
        <v>46.70419643046731</v>
      </c>
    </row>
    <row r="340" spans="1:12" s="3" customFormat="1" ht="9.75">
      <c r="A340" s="72">
        <v>343</v>
      </c>
      <c r="B340" s="72" t="s">
        <v>171</v>
      </c>
      <c r="C340" s="74">
        <v>4856.29</v>
      </c>
      <c r="D340" s="58"/>
      <c r="E340" s="58"/>
      <c r="F340" s="76"/>
      <c r="G340" s="26">
        <f>G32+G71+G108</f>
        <v>24018.27</v>
      </c>
      <c r="H340" s="26"/>
      <c r="I340" s="26"/>
      <c r="J340" s="74">
        <v>11217.54</v>
      </c>
      <c r="K340" s="70">
        <f t="shared" si="6"/>
        <v>230.9899120522045</v>
      </c>
      <c r="L340" s="71">
        <f>J340/G340*100</f>
        <v>46.70419643046731</v>
      </c>
    </row>
    <row r="341" spans="1:12" s="3" customFormat="1" ht="9.75" customHeight="1">
      <c r="A341" s="72">
        <v>3431</v>
      </c>
      <c r="B341" s="72" t="s">
        <v>83</v>
      </c>
      <c r="C341" s="74">
        <v>3626.41</v>
      </c>
      <c r="D341" s="58"/>
      <c r="E341" s="58"/>
      <c r="F341" s="76"/>
      <c r="G341" s="26"/>
      <c r="H341" s="26"/>
      <c r="I341" s="26"/>
      <c r="J341" s="74">
        <v>2321.7</v>
      </c>
      <c r="K341" s="70">
        <f t="shared" si="6"/>
        <v>64.0219942036339</v>
      </c>
      <c r="L341" s="71"/>
    </row>
    <row r="342" spans="1:12" s="3" customFormat="1" ht="9.75">
      <c r="A342" s="72">
        <v>3433</v>
      </c>
      <c r="B342" s="72" t="s">
        <v>64</v>
      </c>
      <c r="C342" s="74">
        <v>1229.88</v>
      </c>
      <c r="D342" s="58"/>
      <c r="E342" s="58"/>
      <c r="F342" s="76"/>
      <c r="G342" s="26"/>
      <c r="H342" s="26"/>
      <c r="I342" s="26"/>
      <c r="J342" s="74">
        <v>8895.84</v>
      </c>
      <c r="K342" s="70">
        <f t="shared" si="6"/>
        <v>723.3095911796272</v>
      </c>
      <c r="L342" s="71"/>
    </row>
    <row r="343" spans="1:12" s="3" customFormat="1" ht="20.25">
      <c r="A343" s="72">
        <v>37</v>
      </c>
      <c r="B343" s="72" t="s">
        <v>172</v>
      </c>
      <c r="C343" s="74">
        <v>247580.07</v>
      </c>
      <c r="D343" s="58"/>
      <c r="E343" s="58"/>
      <c r="F343" s="76"/>
      <c r="G343" s="26">
        <f>G344</f>
        <v>275787.88</v>
      </c>
      <c r="H343" s="26"/>
      <c r="I343" s="26"/>
      <c r="J343" s="74">
        <v>121934.25</v>
      </c>
      <c r="K343" s="70">
        <f t="shared" si="6"/>
        <v>49.250430375918384</v>
      </c>
      <c r="L343" s="71">
        <f>J343/G343*100</f>
        <v>44.213056063232365</v>
      </c>
    </row>
    <row r="344" spans="1:12" s="3" customFormat="1" ht="20.25">
      <c r="A344" s="72">
        <v>372</v>
      </c>
      <c r="B344" s="72" t="s">
        <v>173</v>
      </c>
      <c r="C344" s="74">
        <v>247580.07</v>
      </c>
      <c r="D344" s="58"/>
      <c r="E344" s="58"/>
      <c r="F344" s="76"/>
      <c r="G344" s="26">
        <f>G43+G161</f>
        <v>275787.88</v>
      </c>
      <c r="H344" s="26"/>
      <c r="I344" s="26"/>
      <c r="J344" s="74">
        <v>121934.25</v>
      </c>
      <c r="K344" s="70">
        <f t="shared" si="6"/>
        <v>49.250430375918384</v>
      </c>
      <c r="L344" s="71">
        <f>J344/G344*100</f>
        <v>44.213056063232365</v>
      </c>
    </row>
    <row r="345" spans="1:12" s="3" customFormat="1" ht="9.75">
      <c r="A345" s="72">
        <v>3722</v>
      </c>
      <c r="B345" s="72" t="s">
        <v>86</v>
      </c>
      <c r="C345" s="74">
        <v>247580.07</v>
      </c>
      <c r="D345" s="58"/>
      <c r="E345" s="58"/>
      <c r="F345" s="76"/>
      <c r="G345" s="26"/>
      <c r="H345" s="26"/>
      <c r="I345" s="26"/>
      <c r="J345" s="74">
        <v>121934.25</v>
      </c>
      <c r="K345" s="70">
        <f t="shared" si="6"/>
        <v>49.250430375918384</v>
      </c>
      <c r="L345" s="71"/>
    </row>
    <row r="346" spans="1:12" s="3" customFormat="1" ht="9.75">
      <c r="A346" s="72">
        <v>4</v>
      </c>
      <c r="B346" s="72" t="s">
        <v>137</v>
      </c>
      <c r="C346" s="74">
        <v>350659.35</v>
      </c>
      <c r="D346" s="58"/>
      <c r="E346" s="58"/>
      <c r="F346" s="76"/>
      <c r="G346" s="26">
        <f>G350</f>
        <v>64250</v>
      </c>
      <c r="H346" s="26"/>
      <c r="I346" s="26"/>
      <c r="J346" s="74">
        <v>4273.09</v>
      </c>
      <c r="K346" s="70">
        <f t="shared" si="6"/>
        <v>1.218587212917608</v>
      </c>
      <c r="L346" s="71">
        <f>J346/G346*100</f>
        <v>6.650723735408561</v>
      </c>
    </row>
    <row r="347" spans="1:12" s="3" customFormat="1" ht="9.75">
      <c r="A347" s="72">
        <v>41</v>
      </c>
      <c r="B347" s="72" t="s">
        <v>148</v>
      </c>
      <c r="C347" s="74">
        <v>1200</v>
      </c>
      <c r="D347" s="58"/>
      <c r="E347" s="58"/>
      <c r="F347" s="76"/>
      <c r="G347" s="26"/>
      <c r="H347" s="26"/>
      <c r="I347" s="26"/>
      <c r="J347" s="26"/>
      <c r="K347" s="70"/>
      <c r="L347" s="71"/>
    </row>
    <row r="348" spans="1:12" ht="9.75">
      <c r="A348" s="72">
        <v>412</v>
      </c>
      <c r="B348" s="72" t="s">
        <v>174</v>
      </c>
      <c r="C348" s="74">
        <v>1200</v>
      </c>
      <c r="G348" s="15"/>
      <c r="H348" s="15"/>
      <c r="I348" s="15"/>
      <c r="J348" s="15"/>
      <c r="K348" s="70"/>
      <c r="L348" s="71"/>
    </row>
    <row r="349" spans="1:12" ht="9.75">
      <c r="A349" s="72">
        <v>4124</v>
      </c>
      <c r="B349" s="72" t="s">
        <v>150</v>
      </c>
      <c r="C349" s="74">
        <v>1200</v>
      </c>
      <c r="G349" s="15"/>
      <c r="H349" s="15"/>
      <c r="I349" s="15"/>
      <c r="J349" s="15"/>
      <c r="K349" s="70"/>
      <c r="L349" s="71"/>
    </row>
    <row r="350" spans="1:12" ht="20.25">
      <c r="A350" s="72">
        <v>42</v>
      </c>
      <c r="B350" s="72" t="s">
        <v>138</v>
      </c>
      <c r="C350" s="74">
        <v>42669.47</v>
      </c>
      <c r="G350" s="15">
        <f>G351+G354</f>
        <v>64250</v>
      </c>
      <c r="H350" s="15"/>
      <c r="I350" s="15"/>
      <c r="J350" s="74">
        <v>4273.09</v>
      </c>
      <c r="K350" s="70">
        <f t="shared" si="6"/>
        <v>10.01439671034114</v>
      </c>
      <c r="L350" s="71">
        <f>J350/G350*100</f>
        <v>6.650723735408561</v>
      </c>
    </row>
    <row r="351" spans="1:12" ht="9.75">
      <c r="A351" s="72">
        <v>422</v>
      </c>
      <c r="B351" s="72" t="s">
        <v>175</v>
      </c>
      <c r="C351" s="74">
        <v>14746.1</v>
      </c>
      <c r="G351" s="15">
        <f>G113+G153+G185+G207+G263</f>
        <v>19250</v>
      </c>
      <c r="H351" s="15"/>
      <c r="I351" s="15"/>
      <c r="J351" s="74">
        <v>4241.75</v>
      </c>
      <c r="K351" s="70">
        <f t="shared" si="6"/>
        <v>28.765232841225814</v>
      </c>
      <c r="L351" s="71">
        <f>J351/G351*100</f>
        <v>22.035064935064934</v>
      </c>
    </row>
    <row r="352" spans="1:12" ht="9.75">
      <c r="A352" s="72">
        <v>4221</v>
      </c>
      <c r="B352" s="72" t="s">
        <v>93</v>
      </c>
      <c r="C352" s="74">
        <v>4178</v>
      </c>
      <c r="G352" s="15"/>
      <c r="H352" s="15"/>
      <c r="I352" s="15"/>
      <c r="J352" s="74">
        <v>1357.9</v>
      </c>
      <c r="K352" s="70">
        <f t="shared" si="6"/>
        <v>32.501196744854</v>
      </c>
      <c r="L352" s="71"/>
    </row>
    <row r="353" spans="1:12" ht="9.75" customHeight="1">
      <c r="A353" s="72">
        <v>4227</v>
      </c>
      <c r="B353" s="72" t="s">
        <v>92</v>
      </c>
      <c r="C353" s="74">
        <v>10568.1</v>
      </c>
      <c r="G353" s="15"/>
      <c r="H353" s="15"/>
      <c r="I353" s="15"/>
      <c r="J353" s="74">
        <v>2883.85</v>
      </c>
      <c r="K353" s="70">
        <f t="shared" si="6"/>
        <v>27.288254274656747</v>
      </c>
      <c r="L353" s="71"/>
    </row>
    <row r="354" spans="1:12" ht="20.25">
      <c r="A354" s="72">
        <v>424</v>
      </c>
      <c r="B354" s="72" t="s">
        <v>176</v>
      </c>
      <c r="C354" s="74">
        <v>24428.37</v>
      </c>
      <c r="G354" s="15">
        <f>G114+G165+G271</f>
        <v>45000</v>
      </c>
      <c r="H354" s="15"/>
      <c r="I354" s="15"/>
      <c r="J354" s="74">
        <v>31.34</v>
      </c>
      <c r="K354" s="70"/>
      <c r="L354" s="71"/>
    </row>
    <row r="355" spans="1:12" ht="9.75">
      <c r="A355" s="72">
        <v>4241</v>
      </c>
      <c r="B355" s="72" t="s">
        <v>91</v>
      </c>
      <c r="C355" s="74">
        <v>24428.37</v>
      </c>
      <c r="G355" s="15"/>
      <c r="H355" s="15"/>
      <c r="I355" s="15"/>
      <c r="J355" s="74">
        <v>31.34</v>
      </c>
      <c r="K355" s="70"/>
      <c r="L355" s="71"/>
    </row>
    <row r="356" spans="1:12" ht="9.75">
      <c r="A356" s="72">
        <v>426</v>
      </c>
      <c r="B356" s="72" t="s">
        <v>152</v>
      </c>
      <c r="C356" s="74">
        <v>3495</v>
      </c>
      <c r="G356" s="15"/>
      <c r="H356" s="15"/>
      <c r="I356" s="15"/>
      <c r="J356" s="15"/>
      <c r="K356" s="70"/>
      <c r="L356" s="71"/>
    </row>
    <row r="357" spans="1:12" ht="9.75">
      <c r="A357" s="72">
        <v>4262</v>
      </c>
      <c r="B357" s="72" t="s">
        <v>152</v>
      </c>
      <c r="C357" s="74">
        <v>3495</v>
      </c>
      <c r="G357" s="15"/>
      <c r="H357" s="15"/>
      <c r="I357" s="15"/>
      <c r="J357" s="15"/>
      <c r="K357" s="70"/>
      <c r="L357" s="71"/>
    </row>
    <row r="358" spans="1:12" ht="20.25">
      <c r="A358" s="72">
        <v>45</v>
      </c>
      <c r="B358" s="72" t="s">
        <v>145</v>
      </c>
      <c r="C358" s="74">
        <v>306789.88</v>
      </c>
      <c r="G358" s="15"/>
      <c r="H358" s="15"/>
      <c r="I358" s="15"/>
      <c r="J358" s="15"/>
      <c r="K358" s="70"/>
      <c r="L358" s="71"/>
    </row>
    <row r="359" spans="1:12" ht="9.75" customHeight="1">
      <c r="A359" s="72">
        <v>451</v>
      </c>
      <c r="B359" s="72" t="s">
        <v>177</v>
      </c>
      <c r="C359" s="74">
        <v>306789.88</v>
      </c>
      <c r="G359" s="15"/>
      <c r="H359" s="15"/>
      <c r="I359" s="15"/>
      <c r="J359" s="15"/>
      <c r="K359" s="70"/>
      <c r="L359" s="71"/>
    </row>
    <row r="360" spans="1:12" ht="9.75" customHeight="1">
      <c r="A360" s="72">
        <v>4511</v>
      </c>
      <c r="B360" s="72" t="s">
        <v>146</v>
      </c>
      <c r="C360" s="74">
        <v>306789.88</v>
      </c>
      <c r="G360" s="15"/>
      <c r="H360" s="15"/>
      <c r="I360" s="15"/>
      <c r="J360" s="15"/>
      <c r="K360" s="70"/>
      <c r="L360" s="71"/>
    </row>
    <row r="363" spans="1:12" ht="20.25">
      <c r="A363" s="83" t="s">
        <v>162</v>
      </c>
      <c r="B363" s="88"/>
      <c r="C363" s="85" t="s">
        <v>94</v>
      </c>
      <c r="D363" s="85">
        <v>2022</v>
      </c>
      <c r="E363" s="102" t="s">
        <v>0</v>
      </c>
      <c r="F363" s="102"/>
      <c r="G363" s="86" t="s">
        <v>46</v>
      </c>
      <c r="H363" s="86">
        <v>2023</v>
      </c>
      <c r="I363" s="86">
        <v>2024</v>
      </c>
      <c r="J363" s="86" t="s">
        <v>47</v>
      </c>
      <c r="K363" s="87" t="s">
        <v>48</v>
      </c>
      <c r="L363" s="87" t="s">
        <v>48</v>
      </c>
    </row>
    <row r="364" spans="1:12" s="3" customFormat="1" ht="9.75">
      <c r="A364" s="16">
        <v>1</v>
      </c>
      <c r="B364" s="16">
        <v>2</v>
      </c>
      <c r="C364" s="18">
        <v>3</v>
      </c>
      <c r="D364" s="18"/>
      <c r="E364" s="114"/>
      <c r="F364" s="115"/>
      <c r="G364" s="18">
        <v>4</v>
      </c>
      <c r="H364" s="18">
        <v>4</v>
      </c>
      <c r="I364" s="18">
        <v>4</v>
      </c>
      <c r="J364" s="18">
        <v>5</v>
      </c>
      <c r="K364" s="18" t="s">
        <v>95</v>
      </c>
      <c r="L364" s="19" t="s">
        <v>96</v>
      </c>
    </row>
    <row r="365" spans="1:12" s="3" customFormat="1" ht="20.25" customHeight="1">
      <c r="A365" s="116" t="s">
        <v>196</v>
      </c>
      <c r="B365" s="116"/>
      <c r="C365" s="26">
        <f>C366</f>
        <v>4012772.79</v>
      </c>
      <c r="D365" s="26"/>
      <c r="E365" s="26"/>
      <c r="F365" s="38"/>
      <c r="G365" s="26">
        <f>G366</f>
        <v>3944095.01</v>
      </c>
      <c r="H365" s="26"/>
      <c r="I365" s="26"/>
      <c r="J365" s="26">
        <f>J366</f>
        <v>1867660.5</v>
      </c>
      <c r="K365" s="70">
        <f>J365/C365*100</f>
        <v>46.54289185408875</v>
      </c>
      <c r="L365" s="71">
        <f>J365/G365*100</f>
        <v>47.353334421829764</v>
      </c>
    </row>
    <row r="366" spans="1:12" s="3" customFormat="1" ht="9.75">
      <c r="A366" s="63">
        <v>6</v>
      </c>
      <c r="B366" s="66" t="s">
        <v>178</v>
      </c>
      <c r="C366" s="14">
        <v>4012772.79</v>
      </c>
      <c r="D366" s="26"/>
      <c r="E366" s="26"/>
      <c r="F366" s="38"/>
      <c r="G366" s="26">
        <f>G367+G375+G378+G381+G387</f>
        <v>3944095.01</v>
      </c>
      <c r="H366" s="26"/>
      <c r="I366" s="26"/>
      <c r="J366" s="40">
        <v>1867660.5</v>
      </c>
      <c r="K366" s="70">
        <f aca="true" t="shared" si="7" ref="K366:K389">J366/C366*100</f>
        <v>46.54289185408875</v>
      </c>
      <c r="L366" s="71">
        <f>J366/G366*100</f>
        <v>47.353334421829764</v>
      </c>
    </row>
    <row r="367" spans="1:12" s="3" customFormat="1" ht="20.25">
      <c r="A367" s="63">
        <v>63</v>
      </c>
      <c r="B367" s="66" t="s">
        <v>204</v>
      </c>
      <c r="C367" s="14">
        <v>3007068.81</v>
      </c>
      <c r="D367" s="26"/>
      <c r="E367" s="26"/>
      <c r="F367" s="38"/>
      <c r="G367" s="26">
        <f>G370+G373</f>
        <v>3164740.75</v>
      </c>
      <c r="H367" s="26"/>
      <c r="I367" s="26"/>
      <c r="J367" s="40">
        <v>1487300.01</v>
      </c>
      <c r="K367" s="70">
        <f t="shared" si="7"/>
        <v>49.46012558987634</v>
      </c>
      <c r="L367" s="71">
        <f>J367/G367*100</f>
        <v>46.99595093215771</v>
      </c>
    </row>
    <row r="368" spans="1:12" s="3" customFormat="1" ht="9.75">
      <c r="A368" s="68">
        <v>634</v>
      </c>
      <c r="B368" s="62" t="s">
        <v>202</v>
      </c>
      <c r="C368" s="14"/>
      <c r="D368" s="26"/>
      <c r="E368" s="26"/>
      <c r="F368" s="38"/>
      <c r="G368" s="26"/>
      <c r="H368" s="26"/>
      <c r="I368" s="26"/>
      <c r="J368" s="69">
        <v>1249.13</v>
      </c>
      <c r="K368" s="70"/>
      <c r="L368" s="71"/>
    </row>
    <row r="369" spans="1:12" s="3" customFormat="1" ht="9.75">
      <c r="A369" s="68">
        <v>6341</v>
      </c>
      <c r="B369" s="62" t="s">
        <v>203</v>
      </c>
      <c r="C369" s="14"/>
      <c r="D369" s="26"/>
      <c r="E369" s="26"/>
      <c r="F369" s="38"/>
      <c r="G369" s="26"/>
      <c r="H369" s="26"/>
      <c r="I369" s="26"/>
      <c r="J369" s="69">
        <v>1249.13</v>
      </c>
      <c r="K369" s="70"/>
      <c r="L369" s="71"/>
    </row>
    <row r="370" spans="1:12" s="3" customFormat="1" ht="20.25">
      <c r="A370" s="63">
        <v>636</v>
      </c>
      <c r="B370" s="66" t="s">
        <v>197</v>
      </c>
      <c r="C370" s="14">
        <v>3000055.68</v>
      </c>
      <c r="D370" s="26"/>
      <c r="E370" s="26"/>
      <c r="F370" s="38"/>
      <c r="G370" s="26">
        <f>G293+G294</f>
        <v>3147239.84</v>
      </c>
      <c r="H370" s="26"/>
      <c r="I370" s="26"/>
      <c r="J370" s="69">
        <v>1485322.3</v>
      </c>
      <c r="K370" s="70">
        <f t="shared" si="7"/>
        <v>49.50982443099189</v>
      </c>
      <c r="L370" s="71">
        <f>J370/G370*100</f>
        <v>47.19444260720849</v>
      </c>
    </row>
    <row r="371" spans="1:12" s="3" customFormat="1" ht="20.25">
      <c r="A371" s="63">
        <v>6361</v>
      </c>
      <c r="B371" s="66" t="s">
        <v>198</v>
      </c>
      <c r="C371" s="14">
        <v>2978574.37</v>
      </c>
      <c r="D371" s="26"/>
      <c r="E371" s="26"/>
      <c r="F371" s="38"/>
      <c r="G371" s="26"/>
      <c r="H371" s="26"/>
      <c r="I371" s="26"/>
      <c r="J371" s="69">
        <v>1485290.96</v>
      </c>
      <c r="K371" s="70">
        <f t="shared" si="7"/>
        <v>49.86583430515451</v>
      </c>
      <c r="L371" s="71"/>
    </row>
    <row r="372" spans="1:12" s="3" customFormat="1" ht="20.25">
      <c r="A372" s="63">
        <v>6362</v>
      </c>
      <c r="B372" s="66" t="s">
        <v>199</v>
      </c>
      <c r="C372" s="14">
        <v>21481.31</v>
      </c>
      <c r="D372" s="26"/>
      <c r="E372" s="26"/>
      <c r="F372" s="38"/>
      <c r="G372" s="26"/>
      <c r="H372" s="26"/>
      <c r="I372" s="26"/>
      <c r="J372" s="69">
        <v>31.34</v>
      </c>
      <c r="K372" s="70"/>
      <c r="L372" s="71"/>
    </row>
    <row r="373" spans="1:12" s="3" customFormat="1" ht="20.25">
      <c r="A373" s="63">
        <v>638</v>
      </c>
      <c r="B373" s="66" t="s">
        <v>201</v>
      </c>
      <c r="C373" s="14">
        <v>7013.13</v>
      </c>
      <c r="D373" s="26"/>
      <c r="E373" s="26"/>
      <c r="F373" s="38"/>
      <c r="G373" s="26">
        <f>G292</f>
        <v>17500.91</v>
      </c>
      <c r="H373" s="26"/>
      <c r="I373" s="26"/>
      <c r="J373" s="69">
        <v>728.58</v>
      </c>
      <c r="K373" s="70">
        <f t="shared" si="7"/>
        <v>10.388799295036597</v>
      </c>
      <c r="L373" s="71">
        <f>J373/G373*100</f>
        <v>4.163097804628445</v>
      </c>
    </row>
    <row r="374" spans="1:12" s="3" customFormat="1" ht="20.25">
      <c r="A374" s="63">
        <v>6381</v>
      </c>
      <c r="B374" s="66" t="s">
        <v>200</v>
      </c>
      <c r="C374" s="14">
        <v>7013.13</v>
      </c>
      <c r="D374" s="26"/>
      <c r="E374" s="26"/>
      <c r="F374" s="38"/>
      <c r="G374" s="26"/>
      <c r="H374" s="26"/>
      <c r="I374" s="26"/>
      <c r="J374" s="69">
        <v>728.58</v>
      </c>
      <c r="K374" s="70">
        <f t="shared" si="7"/>
        <v>10.388799295036597</v>
      </c>
      <c r="L374" s="71"/>
    </row>
    <row r="375" spans="1:12" s="3" customFormat="1" ht="9.75">
      <c r="A375" s="63">
        <v>64</v>
      </c>
      <c r="B375" s="66" t="s">
        <v>179</v>
      </c>
      <c r="C375" s="14">
        <v>2</v>
      </c>
      <c r="D375" s="26"/>
      <c r="E375" s="26"/>
      <c r="F375" s="38"/>
      <c r="G375" s="26"/>
      <c r="H375" s="26"/>
      <c r="I375" s="26"/>
      <c r="J375" s="69">
        <v>0.14</v>
      </c>
      <c r="K375" s="70">
        <f t="shared" si="7"/>
        <v>7.000000000000001</v>
      </c>
      <c r="L375" s="71"/>
    </row>
    <row r="376" spans="1:12" s="3" customFormat="1" ht="9.75">
      <c r="A376" s="63">
        <v>641</v>
      </c>
      <c r="B376" s="66" t="s">
        <v>180</v>
      </c>
      <c r="C376" s="14">
        <v>2</v>
      </c>
      <c r="D376" s="26"/>
      <c r="E376" s="26"/>
      <c r="F376" s="38"/>
      <c r="G376" s="26"/>
      <c r="H376" s="26"/>
      <c r="I376" s="26"/>
      <c r="J376" s="69">
        <v>0.14</v>
      </c>
      <c r="K376" s="70">
        <f t="shared" si="7"/>
        <v>7.000000000000001</v>
      </c>
      <c r="L376" s="71"/>
    </row>
    <row r="377" spans="1:12" s="3" customFormat="1" ht="20.25">
      <c r="A377" s="63">
        <v>6413</v>
      </c>
      <c r="B377" s="66" t="s">
        <v>181</v>
      </c>
      <c r="C377" s="14">
        <v>2</v>
      </c>
      <c r="D377" s="26"/>
      <c r="E377" s="26"/>
      <c r="F377" s="38"/>
      <c r="G377" s="26"/>
      <c r="H377" s="26"/>
      <c r="I377" s="26"/>
      <c r="J377" s="69">
        <v>0.14</v>
      </c>
      <c r="K377" s="70">
        <f t="shared" si="7"/>
        <v>7.000000000000001</v>
      </c>
      <c r="L377" s="71"/>
    </row>
    <row r="378" spans="1:12" s="3" customFormat="1" ht="20.25">
      <c r="A378" s="63">
        <v>65</v>
      </c>
      <c r="B378" s="66" t="s">
        <v>182</v>
      </c>
      <c r="C378" s="14">
        <v>186686</v>
      </c>
      <c r="D378" s="26"/>
      <c r="E378" s="26"/>
      <c r="F378" s="38"/>
      <c r="G378" s="26">
        <f>G379</f>
        <v>250000</v>
      </c>
      <c r="H378" s="26"/>
      <c r="I378" s="26"/>
      <c r="J378" s="69">
        <v>117603.1</v>
      </c>
      <c r="K378" s="70">
        <f t="shared" si="7"/>
        <v>62.99513621803457</v>
      </c>
      <c r="L378" s="71">
        <f>J378/G378*100</f>
        <v>47.04124</v>
      </c>
    </row>
    <row r="379" spans="1:12" s="3" customFormat="1" ht="9.75">
      <c r="A379" s="63">
        <v>652</v>
      </c>
      <c r="B379" s="66" t="s">
        <v>183</v>
      </c>
      <c r="C379" s="14">
        <v>186686</v>
      </c>
      <c r="D379" s="26"/>
      <c r="E379" s="26"/>
      <c r="F379" s="38"/>
      <c r="G379" s="26">
        <f>G290</f>
        <v>250000</v>
      </c>
      <c r="H379" s="26"/>
      <c r="I379" s="26"/>
      <c r="J379" s="69">
        <v>117603.1</v>
      </c>
      <c r="K379" s="70">
        <f t="shared" si="7"/>
        <v>62.99513621803457</v>
      </c>
      <c r="L379" s="71">
        <f>J379/G379*100</f>
        <v>47.04124</v>
      </c>
    </row>
    <row r="380" spans="1:12" s="3" customFormat="1" ht="9.75">
      <c r="A380" s="63">
        <v>6526</v>
      </c>
      <c r="B380" s="66" t="s">
        <v>184</v>
      </c>
      <c r="C380" s="14">
        <v>186686</v>
      </c>
      <c r="D380" s="26"/>
      <c r="E380" s="26"/>
      <c r="F380" s="38"/>
      <c r="G380" s="26"/>
      <c r="H380" s="26"/>
      <c r="I380" s="26"/>
      <c r="J380" s="69">
        <v>117603.1</v>
      </c>
      <c r="K380" s="70">
        <f t="shared" si="7"/>
        <v>62.99513621803457</v>
      </c>
      <c r="L380" s="71"/>
    </row>
    <row r="381" spans="1:12" s="3" customFormat="1" ht="9.75">
      <c r="A381" s="63">
        <v>66</v>
      </c>
      <c r="B381" s="66" t="s">
        <v>185</v>
      </c>
      <c r="C381" s="14">
        <v>34363.91</v>
      </c>
      <c r="D381" s="26"/>
      <c r="E381" s="26"/>
      <c r="F381" s="38"/>
      <c r="G381" s="26">
        <f>G382+G384</f>
        <v>30884.98</v>
      </c>
      <c r="H381" s="26"/>
      <c r="I381" s="26"/>
      <c r="J381" s="69">
        <v>8610</v>
      </c>
      <c r="K381" s="70">
        <f t="shared" si="7"/>
        <v>25.055356040683378</v>
      </c>
      <c r="L381" s="71">
        <f>J381/G381*100</f>
        <v>27.87762854306527</v>
      </c>
    </row>
    <row r="382" spans="1:12" s="3" customFormat="1" ht="20.25">
      <c r="A382" s="63">
        <v>661</v>
      </c>
      <c r="B382" s="66" t="s">
        <v>186</v>
      </c>
      <c r="C382" s="14">
        <v>16635</v>
      </c>
      <c r="D382" s="26"/>
      <c r="E382" s="26"/>
      <c r="F382" s="38"/>
      <c r="G382" s="26">
        <f>G289</f>
        <v>20500</v>
      </c>
      <c r="H382" s="26"/>
      <c r="I382" s="26"/>
      <c r="J382" s="69">
        <v>8610</v>
      </c>
      <c r="K382" s="70">
        <f t="shared" si="7"/>
        <v>51.75834084761046</v>
      </c>
      <c r="L382" s="71">
        <f>J382/G382*100</f>
        <v>42</v>
      </c>
    </row>
    <row r="383" spans="1:12" s="3" customFormat="1" ht="9.75">
      <c r="A383" s="63">
        <v>6615</v>
      </c>
      <c r="B383" s="66" t="s">
        <v>187</v>
      </c>
      <c r="C383" s="14">
        <v>16635</v>
      </c>
      <c r="D383" s="26"/>
      <c r="E383" s="26"/>
      <c r="F383" s="38"/>
      <c r="G383" s="26"/>
      <c r="H383" s="26"/>
      <c r="I383" s="26"/>
      <c r="J383" s="69">
        <v>8610</v>
      </c>
      <c r="K383" s="70">
        <f t="shared" si="7"/>
        <v>51.75834084761046</v>
      </c>
      <c r="L383" s="71"/>
    </row>
    <row r="384" spans="1:12" s="3" customFormat="1" ht="20.25">
      <c r="A384" s="63">
        <v>663</v>
      </c>
      <c r="B384" s="66" t="s">
        <v>188</v>
      </c>
      <c r="C384" s="14">
        <v>17728.91</v>
      </c>
      <c r="D384" s="26"/>
      <c r="E384" s="26"/>
      <c r="F384" s="38"/>
      <c r="G384" s="26">
        <f>G295</f>
        <v>10384.98</v>
      </c>
      <c r="H384" s="26"/>
      <c r="I384" s="26"/>
      <c r="J384" s="26"/>
      <c r="K384" s="70"/>
      <c r="L384" s="71"/>
    </row>
    <row r="385" spans="1:12" s="3" customFormat="1" ht="9.75">
      <c r="A385" s="63">
        <v>6631</v>
      </c>
      <c r="B385" s="66" t="s">
        <v>189</v>
      </c>
      <c r="C385" s="14">
        <v>1728.91</v>
      </c>
      <c r="D385" s="26"/>
      <c r="E385" s="26"/>
      <c r="F385" s="38"/>
      <c r="G385" s="26"/>
      <c r="H385" s="26"/>
      <c r="I385" s="26"/>
      <c r="J385" s="26"/>
      <c r="K385" s="70"/>
      <c r="L385" s="71"/>
    </row>
    <row r="386" spans="1:12" s="3" customFormat="1" ht="9.75">
      <c r="A386" s="63">
        <v>6632</v>
      </c>
      <c r="B386" s="66" t="s">
        <v>190</v>
      </c>
      <c r="C386" s="14">
        <v>16000</v>
      </c>
      <c r="D386" s="26"/>
      <c r="E386" s="26"/>
      <c r="F386" s="38"/>
      <c r="G386" s="26"/>
      <c r="H386" s="26"/>
      <c r="I386" s="26"/>
      <c r="J386" s="26"/>
      <c r="K386" s="70"/>
      <c r="L386" s="71"/>
    </row>
    <row r="387" spans="1:12" s="3" customFormat="1" ht="20.25">
      <c r="A387" s="63">
        <v>67</v>
      </c>
      <c r="B387" s="66" t="s">
        <v>191</v>
      </c>
      <c r="C387" s="14">
        <v>784652.07</v>
      </c>
      <c r="D387" s="26"/>
      <c r="E387" s="26"/>
      <c r="F387" s="38"/>
      <c r="G387" s="26">
        <f>G388</f>
        <v>498469.28</v>
      </c>
      <c r="H387" s="26"/>
      <c r="I387" s="26"/>
      <c r="J387" s="69">
        <v>254147.25</v>
      </c>
      <c r="K387" s="70">
        <f t="shared" si="7"/>
        <v>32.389801762709936</v>
      </c>
      <c r="L387" s="71">
        <f>J387/G387*100</f>
        <v>50.98553916903364</v>
      </c>
    </row>
    <row r="388" spans="1:12" s="3" customFormat="1" ht="30">
      <c r="A388" s="63">
        <v>671</v>
      </c>
      <c r="B388" s="66" t="s">
        <v>192</v>
      </c>
      <c r="C388" s="14">
        <v>784652.07</v>
      </c>
      <c r="D388" s="26"/>
      <c r="E388" s="26"/>
      <c r="F388" s="38"/>
      <c r="G388" s="26">
        <f>G288+G291</f>
        <v>498469.28</v>
      </c>
      <c r="H388" s="26"/>
      <c r="I388" s="26"/>
      <c r="J388" s="69">
        <v>254147.25</v>
      </c>
      <c r="K388" s="70">
        <f t="shared" si="7"/>
        <v>32.389801762709936</v>
      </c>
      <c r="L388" s="71">
        <f>J388/G388*100</f>
        <v>50.98553916903364</v>
      </c>
    </row>
    <row r="389" spans="1:12" s="3" customFormat="1" ht="20.25">
      <c r="A389" s="63">
        <v>6711</v>
      </c>
      <c r="B389" s="66" t="s">
        <v>193</v>
      </c>
      <c r="C389" s="14">
        <v>475862.19</v>
      </c>
      <c r="D389" s="26"/>
      <c r="E389" s="26"/>
      <c r="F389" s="38"/>
      <c r="G389" s="26"/>
      <c r="H389" s="26"/>
      <c r="I389" s="26"/>
      <c r="J389" s="69">
        <v>254147.25</v>
      </c>
      <c r="K389" s="70">
        <f t="shared" si="7"/>
        <v>53.40774185063957</v>
      </c>
      <c r="L389" s="71"/>
    </row>
    <row r="390" spans="1:12" s="3" customFormat="1" ht="30">
      <c r="A390" s="63">
        <v>6712</v>
      </c>
      <c r="B390" s="66" t="s">
        <v>194</v>
      </c>
      <c r="C390" s="14">
        <v>308789.88</v>
      </c>
      <c r="D390" s="26"/>
      <c r="E390" s="26"/>
      <c r="F390" s="38"/>
      <c r="G390" s="26"/>
      <c r="H390" s="26"/>
      <c r="I390" s="26"/>
      <c r="J390" s="26"/>
      <c r="K390" s="70"/>
      <c r="L390" s="71"/>
    </row>
    <row r="393" spans="1:12" ht="20.25">
      <c r="A393" s="89" t="s">
        <v>153</v>
      </c>
      <c r="B393" s="88"/>
      <c r="C393" s="85" t="s">
        <v>94</v>
      </c>
      <c r="D393" s="85">
        <v>2022</v>
      </c>
      <c r="E393" s="102" t="s">
        <v>0</v>
      </c>
      <c r="F393" s="102"/>
      <c r="G393" s="86" t="s">
        <v>46</v>
      </c>
      <c r="H393" s="86">
        <v>2023</v>
      </c>
      <c r="I393" s="86">
        <v>2024</v>
      </c>
      <c r="J393" s="86" t="s">
        <v>47</v>
      </c>
      <c r="K393" s="87" t="s">
        <v>48</v>
      </c>
      <c r="L393" s="87" t="s">
        <v>48</v>
      </c>
    </row>
    <row r="394" spans="1:12" s="3" customFormat="1" ht="9.75">
      <c r="A394" s="16">
        <v>1</v>
      </c>
      <c r="B394" s="16">
        <v>2</v>
      </c>
      <c r="C394" s="18">
        <v>3</v>
      </c>
      <c r="D394" s="18"/>
      <c r="E394" s="114"/>
      <c r="F394" s="115"/>
      <c r="G394" s="18">
        <v>4</v>
      </c>
      <c r="H394" s="18">
        <v>4</v>
      </c>
      <c r="I394" s="18">
        <v>4</v>
      </c>
      <c r="J394" s="18">
        <v>5</v>
      </c>
      <c r="K394" s="18" t="s">
        <v>95</v>
      </c>
      <c r="L394" s="19" t="s">
        <v>96</v>
      </c>
    </row>
    <row r="395" spans="1:12" ht="9.75">
      <c r="A395" s="52" t="s">
        <v>125</v>
      </c>
      <c r="B395" s="53"/>
      <c r="C395" s="54"/>
      <c r="D395" s="54"/>
      <c r="E395" s="101"/>
      <c r="F395" s="101"/>
      <c r="G395" s="54"/>
      <c r="H395" s="54"/>
      <c r="I395" s="54"/>
      <c r="J395" s="54"/>
      <c r="K395" s="55"/>
      <c r="L395" s="56"/>
    </row>
    <row r="396" spans="1:12" ht="9.75">
      <c r="A396" s="11" t="s">
        <v>127</v>
      </c>
      <c r="B396" s="11"/>
      <c r="C396" s="15">
        <f>C366</f>
        <v>4012772.79</v>
      </c>
      <c r="D396" s="15">
        <f>D296</f>
        <v>3767275.32</v>
      </c>
      <c r="E396" s="94">
        <f>E296</f>
        <v>176819.69</v>
      </c>
      <c r="F396" s="94"/>
      <c r="G396" s="15">
        <f>G296</f>
        <v>3944095.01</v>
      </c>
      <c r="H396" s="15">
        <f>H296</f>
        <v>3733975.84</v>
      </c>
      <c r="I396" s="15">
        <f>I296</f>
        <v>3733975.84</v>
      </c>
      <c r="J396" s="15">
        <v>1867660.5</v>
      </c>
      <c r="K396" s="67">
        <f>J396/C396*100</f>
        <v>46.54289185408875</v>
      </c>
      <c r="L396" s="13">
        <f>J396/G396*100</f>
        <v>47.353334421829764</v>
      </c>
    </row>
    <row r="397" spans="1:12" ht="9.75">
      <c r="A397" s="11" t="s">
        <v>128</v>
      </c>
      <c r="B397" s="11"/>
      <c r="C397" s="15">
        <v>0</v>
      </c>
      <c r="D397" s="15">
        <v>0</v>
      </c>
      <c r="E397" s="94">
        <v>0</v>
      </c>
      <c r="F397" s="94"/>
      <c r="G397" s="15">
        <v>0</v>
      </c>
      <c r="H397" s="15">
        <v>0</v>
      </c>
      <c r="I397" s="15">
        <v>0</v>
      </c>
      <c r="J397" s="15">
        <v>0</v>
      </c>
      <c r="K397" s="67"/>
      <c r="L397" s="13"/>
    </row>
    <row r="398" spans="1:12" ht="9.75">
      <c r="A398" s="11" t="s">
        <v>43</v>
      </c>
      <c r="B398" s="11"/>
      <c r="C398" s="15">
        <f>C396+C397</f>
        <v>4012772.79</v>
      </c>
      <c r="D398" s="15">
        <f>D396+D397</f>
        <v>3767275.32</v>
      </c>
      <c r="E398" s="94">
        <f>E396+E397</f>
        <v>176819.69</v>
      </c>
      <c r="F398" s="94"/>
      <c r="G398" s="15">
        <f>G396+G397</f>
        <v>3944095.01</v>
      </c>
      <c r="H398" s="15">
        <f>H396+H397</f>
        <v>3733975.84</v>
      </c>
      <c r="I398" s="15">
        <f>I396+I397</f>
        <v>3733975.84</v>
      </c>
      <c r="J398" s="15">
        <f>J396+J397</f>
        <v>1867660.5</v>
      </c>
      <c r="K398" s="67">
        <f aca="true" t="shared" si="8" ref="K398:K411">J398/C398*100</f>
        <v>46.54289185408875</v>
      </c>
      <c r="L398" s="13">
        <f>J398/G398*100</f>
        <v>47.353334421829764</v>
      </c>
    </row>
    <row r="399" spans="1:12" ht="9.75">
      <c r="A399" s="11" t="s">
        <v>129</v>
      </c>
      <c r="B399" s="11"/>
      <c r="C399" s="15">
        <f>C302</f>
        <v>3643945.81</v>
      </c>
      <c r="D399" s="15">
        <f>D8+D36+D46+D51+D75+D88+D116+D131+D136+D141+D156+D168+D178+D195+D210+D216+D224+D230+D252+D275</f>
        <v>3701025.32</v>
      </c>
      <c r="E399" s="94">
        <f>E8+E36+E46+E51+E75+E88+E116+E131+E136+E141+E156+E168+E178+E195+E210+E216+E224+E230+E252+E275</f>
        <v>178819.68999999997</v>
      </c>
      <c r="F399" s="94"/>
      <c r="G399" s="15">
        <f>G8+G36+G46+G51+G75+G88+G116+G131+G136+G141+G156+G168+G178+G195+G210+G216+G224+G230+G252+G275</f>
        <v>3879845.01</v>
      </c>
      <c r="H399" s="15">
        <f>H8+H36+H46+H51+H75+H88+H116+H131+H136+H141+H156+H168+H178+H195+H210+H216+H224+H230+H252+H275</f>
        <v>3670725.84</v>
      </c>
      <c r="I399" s="15">
        <f>I8+I36+I46+I51+I75+I88+I116+I131+I136+I141+I156+I168+I178+I195+I210+I216+I224+I230+I252+I275</f>
        <v>3670725.84</v>
      </c>
      <c r="J399" s="15">
        <v>1932160.24</v>
      </c>
      <c r="K399" s="67">
        <f t="shared" si="8"/>
        <v>53.02384669655667</v>
      </c>
      <c r="L399" s="13">
        <f>J399/G399*100</f>
        <v>49.799933631884954</v>
      </c>
    </row>
    <row r="400" spans="1:12" ht="9.75">
      <c r="A400" s="11" t="s">
        <v>130</v>
      </c>
      <c r="B400" s="11"/>
      <c r="C400" s="15">
        <f>C346</f>
        <v>350659.35</v>
      </c>
      <c r="D400" s="15">
        <f>D111+D163+D183+D258+D269</f>
        <v>66250</v>
      </c>
      <c r="E400" s="94">
        <f>E111+E163+E183+E258+E269</f>
        <v>-2000</v>
      </c>
      <c r="F400" s="94"/>
      <c r="G400" s="15">
        <f>G111+G163+G183+G258+G269</f>
        <v>64250</v>
      </c>
      <c r="H400" s="15">
        <f>H111+H163+H183+H258+H269</f>
        <v>63250</v>
      </c>
      <c r="I400" s="15">
        <f>I111+I163+I183+I258+I269</f>
        <v>63250</v>
      </c>
      <c r="J400" s="15">
        <v>4273.09</v>
      </c>
      <c r="K400" s="67">
        <f t="shared" si="8"/>
        <v>1.218587212917608</v>
      </c>
      <c r="L400" s="13">
        <f>J400/G400*100</f>
        <v>6.650723735408561</v>
      </c>
    </row>
    <row r="401" spans="1:12" ht="9.75">
      <c r="A401" s="11" t="s">
        <v>44</v>
      </c>
      <c r="B401" s="11"/>
      <c r="C401" s="15">
        <f>C399+C400</f>
        <v>3994605.16</v>
      </c>
      <c r="D401" s="15">
        <f>D399+D400</f>
        <v>3767275.32</v>
      </c>
      <c r="E401" s="94">
        <f>E399+E400</f>
        <v>176819.68999999997</v>
      </c>
      <c r="F401" s="94"/>
      <c r="G401" s="15">
        <f>G399+G400</f>
        <v>3944095.01</v>
      </c>
      <c r="H401" s="15">
        <f>H399+H400</f>
        <v>3733975.84</v>
      </c>
      <c r="I401" s="15">
        <f>I399+I400</f>
        <v>3733975.84</v>
      </c>
      <c r="J401" s="15">
        <f>J399+J400</f>
        <v>1936433.33</v>
      </c>
      <c r="K401" s="67">
        <f t="shared" si="8"/>
        <v>48.47621360404992</v>
      </c>
      <c r="L401" s="13">
        <f>J401/G401*100</f>
        <v>49.09702542890822</v>
      </c>
    </row>
    <row r="402" spans="1:12" ht="9.75">
      <c r="A402" s="11" t="s">
        <v>154</v>
      </c>
      <c r="B402" s="11"/>
      <c r="C402" s="59">
        <f>C398-C401</f>
        <v>18167.62999999989</v>
      </c>
      <c r="D402" s="59">
        <f>D398-D401</f>
        <v>0</v>
      </c>
      <c r="E402" s="92">
        <f>E398-E401</f>
        <v>0</v>
      </c>
      <c r="F402" s="92"/>
      <c r="G402" s="59">
        <f>G398-G401</f>
        <v>0</v>
      </c>
      <c r="H402" s="59">
        <f>H398-H401</f>
        <v>0</v>
      </c>
      <c r="I402" s="59">
        <f>I398-I401</f>
        <v>0</v>
      </c>
      <c r="J402" s="59">
        <f>J398-J401</f>
        <v>-68772.83000000007</v>
      </c>
      <c r="K402" s="67">
        <f t="shared" si="8"/>
        <v>-378.5459633424971</v>
      </c>
      <c r="L402" s="13"/>
    </row>
    <row r="403" spans="1:12" ht="9.75">
      <c r="A403" s="57" t="s">
        <v>126</v>
      </c>
      <c r="B403" s="1"/>
      <c r="C403" s="61"/>
      <c r="D403" s="50"/>
      <c r="E403" s="50"/>
      <c r="F403" s="50"/>
      <c r="G403" s="50"/>
      <c r="H403" s="50"/>
      <c r="I403" s="50"/>
      <c r="J403" s="50"/>
      <c r="K403" s="67"/>
      <c r="L403" s="13"/>
    </row>
    <row r="404" spans="1:12" ht="9.75">
      <c r="A404" s="11" t="s">
        <v>131</v>
      </c>
      <c r="B404" s="11"/>
      <c r="C404" s="60">
        <v>0</v>
      </c>
      <c r="D404" s="60">
        <v>0</v>
      </c>
      <c r="E404" s="93">
        <v>0</v>
      </c>
      <c r="F404" s="93"/>
      <c r="G404" s="60">
        <v>0</v>
      </c>
      <c r="H404" s="60">
        <v>0</v>
      </c>
      <c r="I404" s="60">
        <v>0</v>
      </c>
      <c r="J404" s="60">
        <v>0</v>
      </c>
      <c r="K404" s="67"/>
      <c r="L404" s="13"/>
    </row>
    <row r="405" spans="1:12" ht="9.75">
      <c r="A405" s="11" t="s">
        <v>132</v>
      </c>
      <c r="B405" s="11"/>
      <c r="C405" s="15">
        <v>0</v>
      </c>
      <c r="D405" s="15">
        <v>0</v>
      </c>
      <c r="E405" s="94">
        <v>0</v>
      </c>
      <c r="F405" s="94"/>
      <c r="G405" s="15">
        <v>0</v>
      </c>
      <c r="H405" s="15">
        <v>0</v>
      </c>
      <c r="I405" s="15">
        <v>0</v>
      </c>
      <c r="J405" s="15">
        <v>0</v>
      </c>
      <c r="K405" s="67"/>
      <c r="L405" s="13"/>
    </row>
    <row r="406" spans="1:12" ht="9.75">
      <c r="A406" s="11" t="s">
        <v>155</v>
      </c>
      <c r="B406" s="11"/>
      <c r="C406" s="59">
        <v>0</v>
      </c>
      <c r="D406" s="59">
        <v>0</v>
      </c>
      <c r="E406" s="92">
        <v>0</v>
      </c>
      <c r="F406" s="92"/>
      <c r="G406" s="59">
        <v>0</v>
      </c>
      <c r="H406" s="59">
        <v>0</v>
      </c>
      <c r="I406" s="59">
        <v>0</v>
      </c>
      <c r="J406" s="59">
        <v>0</v>
      </c>
      <c r="K406" s="67"/>
      <c r="L406" s="13"/>
    </row>
    <row r="407" spans="1:12" ht="9.75">
      <c r="A407" s="57" t="s">
        <v>156</v>
      </c>
      <c r="B407" s="1"/>
      <c r="C407" s="61"/>
      <c r="D407" s="50"/>
      <c r="E407" s="50"/>
      <c r="F407" s="50"/>
      <c r="G407" s="50"/>
      <c r="H407" s="50"/>
      <c r="I407" s="50"/>
      <c r="J407" s="50"/>
      <c r="K407" s="67"/>
      <c r="L407" s="13"/>
    </row>
    <row r="408" spans="1:12" ht="9.75">
      <c r="A408" s="11" t="s">
        <v>157</v>
      </c>
      <c r="B408" s="11"/>
      <c r="C408" s="60">
        <v>27995.51</v>
      </c>
      <c r="D408" s="60">
        <v>0</v>
      </c>
      <c r="E408" s="93">
        <v>46163.14</v>
      </c>
      <c r="F408" s="93"/>
      <c r="G408" s="60">
        <v>46163.14</v>
      </c>
      <c r="H408" s="60">
        <v>0</v>
      </c>
      <c r="I408" s="60">
        <v>0</v>
      </c>
      <c r="J408" s="60">
        <v>46163.14</v>
      </c>
      <c r="K408" s="67">
        <f t="shared" si="8"/>
        <v>164.89479920172914</v>
      </c>
      <c r="L408" s="13">
        <f>J408/G408*100</f>
        <v>100</v>
      </c>
    </row>
    <row r="409" spans="1:12" ht="9.75">
      <c r="A409" s="11" t="s">
        <v>158</v>
      </c>
      <c r="B409" s="11"/>
      <c r="C409" s="59"/>
      <c r="D409" s="59">
        <v>0</v>
      </c>
      <c r="E409" s="92">
        <v>46163.14</v>
      </c>
      <c r="F409" s="92"/>
      <c r="G409" s="59"/>
      <c r="H409" s="59"/>
      <c r="I409" s="59"/>
      <c r="J409" s="59"/>
      <c r="K409" s="67"/>
      <c r="L409" s="13"/>
    </row>
    <row r="410" spans="1:16" ht="9.75">
      <c r="A410" s="112" t="s">
        <v>160</v>
      </c>
      <c r="B410" s="113"/>
      <c r="C410" s="113"/>
      <c r="D410" s="113"/>
      <c r="E410" s="113"/>
      <c r="F410" s="113"/>
      <c r="G410" s="113"/>
      <c r="H410" s="50"/>
      <c r="I410" s="50"/>
      <c r="J410" s="50"/>
      <c r="K410" s="67"/>
      <c r="L410" s="13"/>
      <c r="P410" s="2" t="s">
        <v>53</v>
      </c>
    </row>
    <row r="411" spans="1:12" ht="9.75">
      <c r="A411" s="11" t="s">
        <v>159</v>
      </c>
      <c r="B411" s="11"/>
      <c r="C411" s="60">
        <v>27995.51</v>
      </c>
      <c r="D411" s="60"/>
      <c r="E411" s="60"/>
      <c r="F411" s="60"/>
      <c r="G411" s="60">
        <v>46163.14</v>
      </c>
      <c r="H411" s="60"/>
      <c r="I411" s="60"/>
      <c r="J411" s="60">
        <v>46163.14</v>
      </c>
      <c r="K411" s="67">
        <f t="shared" si="8"/>
        <v>164.89479920172914</v>
      </c>
      <c r="L411" s="13">
        <f>J411/G411*100</f>
        <v>100</v>
      </c>
    </row>
    <row r="412" spans="1:12" ht="9.75">
      <c r="A412" s="1"/>
      <c r="B412" s="1"/>
      <c r="C412" s="32"/>
      <c r="D412" s="32"/>
      <c r="E412" s="32"/>
      <c r="F412" s="32"/>
      <c r="G412" s="32"/>
      <c r="H412" s="32"/>
      <c r="I412" s="32"/>
      <c r="J412" s="32"/>
      <c r="K412" s="5"/>
      <c r="L412" s="24"/>
    </row>
    <row r="414" spans="1:7" ht="12.75">
      <c r="A414" s="35" t="s">
        <v>209</v>
      </c>
      <c r="C414" s="77" t="s">
        <v>52</v>
      </c>
      <c r="D414" s="36"/>
      <c r="E414" s="36"/>
      <c r="F414" s="36"/>
      <c r="G414" s="2"/>
    </row>
    <row r="415" spans="1:7" ht="12.75">
      <c r="A415" s="35" t="s">
        <v>210</v>
      </c>
      <c r="B415" s="35"/>
      <c r="C415" s="77" t="s">
        <v>45</v>
      </c>
      <c r="D415" s="36"/>
      <c r="E415" s="36"/>
      <c r="F415" s="36"/>
      <c r="G415" s="2"/>
    </row>
    <row r="416" ht="12.75">
      <c r="A416" s="35" t="s">
        <v>211</v>
      </c>
    </row>
    <row r="419" spans="11:12" ht="9.75">
      <c r="K419" s="78"/>
      <c r="L419" s="78"/>
    </row>
    <row r="420" spans="11:12" ht="9.75">
      <c r="K420" s="78"/>
      <c r="L420" s="78"/>
    </row>
    <row r="422" spans="11:12" ht="9.75">
      <c r="K422" s="30"/>
      <c r="L422" s="30"/>
    </row>
  </sheetData>
  <sheetProtection/>
  <mergeCells count="228">
    <mergeCell ref="A1:K1"/>
    <mergeCell ref="A286:B286"/>
    <mergeCell ref="A146:B146"/>
    <mergeCell ref="A172:B172"/>
    <mergeCell ref="A187:B187"/>
    <mergeCell ref="A234:B234"/>
    <mergeCell ref="A240:B240"/>
    <mergeCell ref="A239:B239"/>
    <mergeCell ref="A245:B245"/>
    <mergeCell ref="A3:B3"/>
    <mergeCell ref="E3:F3"/>
    <mergeCell ref="E4:F4"/>
    <mergeCell ref="E394:F394"/>
    <mergeCell ref="A5:B5"/>
    <mergeCell ref="E5:F5"/>
    <mergeCell ref="A6:B6"/>
    <mergeCell ref="E6:F6"/>
    <mergeCell ref="E299:F299"/>
    <mergeCell ref="E363:F363"/>
    <mergeCell ref="E300:F300"/>
    <mergeCell ref="A7:B7"/>
    <mergeCell ref="E7:F7"/>
    <mergeCell ref="E8:F8"/>
    <mergeCell ref="E9:F9"/>
    <mergeCell ref="E10:F10"/>
    <mergeCell ref="E13:F13"/>
    <mergeCell ref="E19:F19"/>
    <mergeCell ref="E27:F27"/>
    <mergeCell ref="E31:F31"/>
    <mergeCell ref="E32:F32"/>
    <mergeCell ref="A301:B301"/>
    <mergeCell ref="A365:B365"/>
    <mergeCell ref="A35:B35"/>
    <mergeCell ref="E35:F35"/>
    <mergeCell ref="E36:F36"/>
    <mergeCell ref="E37:F37"/>
    <mergeCell ref="E40:F40"/>
    <mergeCell ref="E42:F42"/>
    <mergeCell ref="E43:F43"/>
    <mergeCell ref="A45:B45"/>
    <mergeCell ref="E45:F45"/>
    <mergeCell ref="E46:F46"/>
    <mergeCell ref="A410:G410"/>
    <mergeCell ref="E364:F364"/>
    <mergeCell ref="E47:F47"/>
    <mergeCell ref="E48:F48"/>
    <mergeCell ref="A50:B50"/>
    <mergeCell ref="E50:F50"/>
    <mergeCell ref="E51:F51"/>
    <mergeCell ref="E52:F52"/>
    <mergeCell ref="E53:F53"/>
    <mergeCell ref="E57:F57"/>
    <mergeCell ref="E59:F59"/>
    <mergeCell ref="E62:F62"/>
    <mergeCell ref="E63:F63"/>
    <mergeCell ref="E65:F65"/>
    <mergeCell ref="E67:F67"/>
    <mergeCell ref="E70:F70"/>
    <mergeCell ref="E71:F71"/>
    <mergeCell ref="A73:B73"/>
    <mergeCell ref="E73:F73"/>
    <mergeCell ref="A74:B74"/>
    <mergeCell ref="E74:F74"/>
    <mergeCell ref="E75:F75"/>
    <mergeCell ref="E76:F76"/>
    <mergeCell ref="E77:F77"/>
    <mergeCell ref="E79:F79"/>
    <mergeCell ref="A81:B81"/>
    <mergeCell ref="E81:F81"/>
    <mergeCell ref="A87:B87"/>
    <mergeCell ref="E87:F87"/>
    <mergeCell ref="A82:B82"/>
    <mergeCell ref="E88:F88"/>
    <mergeCell ref="E89:F89"/>
    <mergeCell ref="E90:F90"/>
    <mergeCell ref="E93:F93"/>
    <mergeCell ref="E97:F97"/>
    <mergeCell ref="E104:F104"/>
    <mergeCell ref="E107:F107"/>
    <mergeCell ref="E108:F108"/>
    <mergeCell ref="E111:F111"/>
    <mergeCell ref="E112:F112"/>
    <mergeCell ref="E113:F113"/>
    <mergeCell ref="E114:F114"/>
    <mergeCell ref="A115:B115"/>
    <mergeCell ref="E115:F115"/>
    <mergeCell ref="E116:F116"/>
    <mergeCell ref="E117:F117"/>
    <mergeCell ref="E118:F118"/>
    <mergeCell ref="E120:F120"/>
    <mergeCell ref="E122:F122"/>
    <mergeCell ref="E124:F124"/>
    <mergeCell ref="E125:F125"/>
    <mergeCell ref="E127:F127"/>
    <mergeCell ref="A130:B130"/>
    <mergeCell ref="E130:F130"/>
    <mergeCell ref="E131:F131"/>
    <mergeCell ref="E132:F132"/>
    <mergeCell ref="E133:F133"/>
    <mergeCell ref="A135:B135"/>
    <mergeCell ref="E135:F135"/>
    <mergeCell ref="E136:F136"/>
    <mergeCell ref="E137:F137"/>
    <mergeCell ref="E138:F138"/>
    <mergeCell ref="A140:B140"/>
    <mergeCell ref="E140:F140"/>
    <mergeCell ref="E141:F141"/>
    <mergeCell ref="E142:F142"/>
    <mergeCell ref="E143:F143"/>
    <mergeCell ref="E144:F144"/>
    <mergeCell ref="E145:F145"/>
    <mergeCell ref="A155:B155"/>
    <mergeCell ref="E155:F155"/>
    <mergeCell ref="E156:F156"/>
    <mergeCell ref="E160:F160"/>
    <mergeCell ref="E161:F161"/>
    <mergeCell ref="E163:F163"/>
    <mergeCell ref="E164:F164"/>
    <mergeCell ref="E165:F165"/>
    <mergeCell ref="A167:B167"/>
    <mergeCell ref="E167:F167"/>
    <mergeCell ref="E168:F168"/>
    <mergeCell ref="E169:F169"/>
    <mergeCell ref="E170:F170"/>
    <mergeCell ref="A177:B177"/>
    <mergeCell ref="E177:F177"/>
    <mergeCell ref="E178:F178"/>
    <mergeCell ref="E179:F179"/>
    <mergeCell ref="E180:F180"/>
    <mergeCell ref="E182:F182"/>
    <mergeCell ref="E183:F183"/>
    <mergeCell ref="E184:F184"/>
    <mergeCell ref="E185:F185"/>
    <mergeCell ref="A194:B194"/>
    <mergeCell ref="E194:F194"/>
    <mergeCell ref="E195:F195"/>
    <mergeCell ref="E196:F196"/>
    <mergeCell ref="E197:F197"/>
    <mergeCell ref="E201:F201"/>
    <mergeCell ref="E204:F204"/>
    <mergeCell ref="A209:B209"/>
    <mergeCell ref="E209:F209"/>
    <mergeCell ref="E210:F210"/>
    <mergeCell ref="E211:F211"/>
    <mergeCell ref="E212:F212"/>
    <mergeCell ref="A214:B214"/>
    <mergeCell ref="E214:F214"/>
    <mergeCell ref="A215:B215"/>
    <mergeCell ref="E215:F215"/>
    <mergeCell ref="E216:F216"/>
    <mergeCell ref="E217:F217"/>
    <mergeCell ref="E218:F218"/>
    <mergeCell ref="E219:F219"/>
    <mergeCell ref="E220:F220"/>
    <mergeCell ref="E221:F221"/>
    <mergeCell ref="E222:F222"/>
    <mergeCell ref="A223:B223"/>
    <mergeCell ref="E223:F223"/>
    <mergeCell ref="E224:F224"/>
    <mergeCell ref="E225:F225"/>
    <mergeCell ref="E226:F226"/>
    <mergeCell ref="A228:B228"/>
    <mergeCell ref="E228:F228"/>
    <mergeCell ref="A229:B229"/>
    <mergeCell ref="E229:F229"/>
    <mergeCell ref="E230:F230"/>
    <mergeCell ref="E231:F231"/>
    <mergeCell ref="E232:F232"/>
    <mergeCell ref="A250:B250"/>
    <mergeCell ref="E250:F250"/>
    <mergeCell ref="A251:B251"/>
    <mergeCell ref="E251:F251"/>
    <mergeCell ref="E252:F252"/>
    <mergeCell ref="E253:F253"/>
    <mergeCell ref="E254:F254"/>
    <mergeCell ref="E258:F258"/>
    <mergeCell ref="E262:F262"/>
    <mergeCell ref="E263:F263"/>
    <mergeCell ref="A268:B268"/>
    <mergeCell ref="E268:F268"/>
    <mergeCell ref="E269:F269"/>
    <mergeCell ref="E270:F270"/>
    <mergeCell ref="E271:F271"/>
    <mergeCell ref="A273:B273"/>
    <mergeCell ref="E273:F273"/>
    <mergeCell ref="A274:B274"/>
    <mergeCell ref="E274:F274"/>
    <mergeCell ref="E275:F275"/>
    <mergeCell ref="E276:F276"/>
    <mergeCell ref="E277:F277"/>
    <mergeCell ref="E279:F279"/>
    <mergeCell ref="E281:F281"/>
    <mergeCell ref="E282:F282"/>
    <mergeCell ref="E283:F283"/>
    <mergeCell ref="E286:F286"/>
    <mergeCell ref="A288:B288"/>
    <mergeCell ref="E288:F288"/>
    <mergeCell ref="E287:F287"/>
    <mergeCell ref="A295:B295"/>
    <mergeCell ref="E295:F295"/>
    <mergeCell ref="A290:B290"/>
    <mergeCell ref="E290:F290"/>
    <mergeCell ref="A291:B291"/>
    <mergeCell ref="E291:F291"/>
    <mergeCell ref="A292:B292"/>
    <mergeCell ref="E401:F401"/>
    <mergeCell ref="E395:F395"/>
    <mergeCell ref="E393:F393"/>
    <mergeCell ref="E400:F400"/>
    <mergeCell ref="E399:F399"/>
    <mergeCell ref="A289:B289"/>
    <mergeCell ref="E289:F289"/>
    <mergeCell ref="A293:B293"/>
    <mergeCell ref="E293:F293"/>
    <mergeCell ref="A294:B294"/>
    <mergeCell ref="E294:F294"/>
    <mergeCell ref="A296:B296"/>
    <mergeCell ref="E292:F292"/>
    <mergeCell ref="E296:F296"/>
    <mergeCell ref="E409:F409"/>
    <mergeCell ref="E408:F408"/>
    <mergeCell ref="E398:F398"/>
    <mergeCell ref="E397:F397"/>
    <mergeCell ref="E396:F396"/>
    <mergeCell ref="E406:F406"/>
    <mergeCell ref="E405:F405"/>
    <mergeCell ref="E404:F404"/>
    <mergeCell ref="E402:F402"/>
  </mergeCells>
  <printOptions/>
  <pageMargins left="0.7" right="0.7" top="0.75" bottom="0.75" header="0.3" footer="0.3"/>
  <pageSetup fitToHeight="0" horizontalDpi="600" verticalDpi="600" orientation="portrait" paperSize="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2022-08-03T10:12:23Z</dcterms:created>
  <dcterms:modified xsi:type="dcterms:W3CDTF">2022-08-04T07:19:20Z</dcterms:modified>
  <cp:category/>
  <cp:version/>
  <cp:contentType/>
  <cp:contentStatus/>
</cp:coreProperties>
</file>