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 Svetvincenat\Desktop\"/>
    </mc:Choice>
  </mc:AlternateContent>
  <bookViews>
    <workbookView xWindow="0" yWindow="0" windowWidth="19200" windowHeight="11595"/>
  </bookViews>
  <sheets>
    <sheet name="Opći dio" sheetId="1" r:id="rId1"/>
    <sheet name="Prihodi" sheetId="2" r:id="rId2"/>
    <sheet name="Rashodi" sheetId="3" r:id="rId3"/>
  </sheets>
  <calcPr calcId="152511"/>
</workbook>
</file>

<file path=xl/calcChain.xml><?xml version="1.0" encoding="utf-8"?>
<calcChain xmlns="http://schemas.openxmlformats.org/spreadsheetml/2006/main">
  <c r="D82" i="3" l="1"/>
  <c r="D81" i="3" s="1"/>
  <c r="D26" i="3"/>
  <c r="D168" i="3"/>
  <c r="D126" i="3"/>
  <c r="D120" i="3"/>
  <c r="D108" i="3"/>
  <c r="D80" i="3"/>
  <c r="D78" i="3"/>
  <c r="D77" i="3" s="1"/>
  <c r="D73" i="3"/>
  <c r="D67" i="3"/>
  <c r="D66" i="3"/>
  <c r="D65" i="3"/>
  <c r="D64" i="3"/>
  <c r="D27" i="3"/>
  <c r="D25" i="3"/>
  <c r="D24" i="3"/>
  <c r="H20" i="1" l="1"/>
  <c r="I20" i="1"/>
  <c r="C23" i="2" l="1"/>
  <c r="E184" i="3" l="1"/>
  <c r="E183" i="3" s="1"/>
  <c r="E182" i="3" s="1"/>
  <c r="F184" i="3"/>
  <c r="F183" i="3" s="1"/>
  <c r="F182" i="3" s="1"/>
  <c r="E179" i="3"/>
  <c r="E178" i="3" s="1"/>
  <c r="F179" i="3"/>
  <c r="F178" i="3" s="1"/>
  <c r="E175" i="3"/>
  <c r="E174" i="3" s="1"/>
  <c r="F175" i="3"/>
  <c r="F174" i="3" s="1"/>
  <c r="E171" i="3"/>
  <c r="E170" i="3" s="1"/>
  <c r="F171" i="3"/>
  <c r="F170" i="3" s="1"/>
  <c r="E166" i="3"/>
  <c r="E165" i="3" s="1"/>
  <c r="F166" i="3"/>
  <c r="F165" i="3" s="1"/>
  <c r="E162" i="3"/>
  <c r="E161" i="3" s="1"/>
  <c r="F162" i="3"/>
  <c r="F161" i="3" s="1"/>
  <c r="E156" i="3"/>
  <c r="E155" i="3" s="1"/>
  <c r="E154" i="3" s="1"/>
  <c r="E153" i="3" s="1"/>
  <c r="F156" i="3"/>
  <c r="F155" i="3" s="1"/>
  <c r="F154" i="3" s="1"/>
  <c r="F153" i="3" s="1"/>
  <c r="E150" i="3"/>
  <c r="E149" i="3" s="1"/>
  <c r="E148" i="3" s="1"/>
  <c r="F150" i="3"/>
  <c r="F149" i="3" s="1"/>
  <c r="F148" i="3" s="1"/>
  <c r="E145" i="3"/>
  <c r="E144" i="3" s="1"/>
  <c r="E143" i="3" s="1"/>
  <c r="F145" i="3"/>
  <c r="F144" i="3" s="1"/>
  <c r="F143" i="3" s="1"/>
  <c r="E139" i="3"/>
  <c r="E138" i="3" s="1"/>
  <c r="F139" i="3"/>
  <c r="F138" i="3" s="1"/>
  <c r="E135" i="3"/>
  <c r="E134" i="3" s="1"/>
  <c r="F135" i="3"/>
  <c r="F134" i="3" s="1"/>
  <c r="E130" i="3"/>
  <c r="F130" i="3"/>
  <c r="F129" i="3" s="1"/>
  <c r="F128" i="3" s="1"/>
  <c r="E124" i="3"/>
  <c r="E123" i="3" s="1"/>
  <c r="E122" i="3" s="1"/>
  <c r="F124" i="3"/>
  <c r="F123" i="3" s="1"/>
  <c r="F122" i="3" s="1"/>
  <c r="E118" i="3"/>
  <c r="E117" i="3" s="1"/>
  <c r="F118" i="3"/>
  <c r="F117" i="3" s="1"/>
  <c r="E112" i="3"/>
  <c r="E111" i="3" s="1"/>
  <c r="F112" i="3"/>
  <c r="F111" i="3" s="1"/>
  <c r="E106" i="3"/>
  <c r="E105" i="3" s="1"/>
  <c r="F106" i="3"/>
  <c r="F105" i="3" s="1"/>
  <c r="E101" i="3"/>
  <c r="E100" i="3" s="1"/>
  <c r="E99" i="3" s="1"/>
  <c r="F101" i="3"/>
  <c r="F100" i="3" s="1"/>
  <c r="F99" i="3" s="1"/>
  <c r="E96" i="3"/>
  <c r="E95" i="3" s="1"/>
  <c r="E94" i="3" s="1"/>
  <c r="F96" i="3"/>
  <c r="F95" i="3" s="1"/>
  <c r="F94" i="3" s="1"/>
  <c r="E91" i="3"/>
  <c r="E90" i="3" s="1"/>
  <c r="E89" i="3" s="1"/>
  <c r="F91" i="3"/>
  <c r="F90" i="3" s="1"/>
  <c r="F89" i="3" s="1"/>
  <c r="E86" i="3"/>
  <c r="E85" i="3" s="1"/>
  <c r="E84" i="3" s="1"/>
  <c r="F86" i="3"/>
  <c r="F85" i="3" s="1"/>
  <c r="F84" i="3" s="1"/>
  <c r="E76" i="3"/>
  <c r="E75" i="3" s="1"/>
  <c r="E74" i="3" s="1"/>
  <c r="F76" i="3"/>
  <c r="F75" i="3" s="1"/>
  <c r="F74" i="3" s="1"/>
  <c r="E71" i="3"/>
  <c r="E70" i="3" s="1"/>
  <c r="F71" i="3"/>
  <c r="F70" i="3" s="1"/>
  <c r="E62" i="3"/>
  <c r="E61" i="3" s="1"/>
  <c r="F62" i="3"/>
  <c r="F61" i="3" s="1"/>
  <c r="E57" i="3"/>
  <c r="E56" i="3" s="1"/>
  <c r="E55" i="3" s="1"/>
  <c r="F57" i="3"/>
  <c r="F56" i="3" s="1"/>
  <c r="F55" i="3" s="1"/>
  <c r="E52" i="3"/>
  <c r="E51" i="3" s="1"/>
  <c r="E50" i="3" s="1"/>
  <c r="F52" i="3"/>
  <c r="F51" i="3" s="1"/>
  <c r="F50" i="3" s="1"/>
  <c r="E45" i="3"/>
  <c r="E44" i="3" s="1"/>
  <c r="E43" i="3" s="1"/>
  <c r="E42" i="3" s="1"/>
  <c r="E39" i="3"/>
  <c r="E38" i="3" s="1"/>
  <c r="E32" i="3"/>
  <c r="E31" i="3" s="1"/>
  <c r="E30" i="3" s="1"/>
  <c r="E22" i="3"/>
  <c r="E21" i="3" s="1"/>
  <c r="F46" i="3"/>
  <c r="F45" i="3" s="1"/>
  <c r="F44" i="3" s="1"/>
  <c r="F43" i="3" s="1"/>
  <c r="F42" i="3" s="1"/>
  <c r="F40" i="3"/>
  <c r="F39" i="3" s="1"/>
  <c r="F38" i="3" s="1"/>
  <c r="F35" i="3"/>
  <c r="F32" i="3" s="1"/>
  <c r="F31" i="3" s="1"/>
  <c r="F30" i="3" s="1"/>
  <c r="F23" i="3"/>
  <c r="F22" i="3" s="1"/>
  <c r="F21" i="3" s="1"/>
  <c r="E13" i="2" l="1"/>
  <c r="D13" i="2"/>
  <c r="F37" i="3"/>
  <c r="E15" i="2"/>
  <c r="E20" i="3"/>
  <c r="F20" i="3"/>
  <c r="E18" i="2"/>
  <c r="I13" i="1"/>
  <c r="E37" i="3"/>
  <c r="D15" i="2"/>
  <c r="E129" i="3"/>
  <c r="E128" i="3" s="1"/>
  <c r="H13" i="1"/>
  <c r="F169" i="3"/>
  <c r="E169" i="3"/>
  <c r="F160" i="3"/>
  <c r="E160" i="3"/>
  <c r="E142" i="3"/>
  <c r="F142" i="3"/>
  <c r="F133" i="3"/>
  <c r="E133" i="3"/>
  <c r="F104" i="3"/>
  <c r="E104" i="3"/>
  <c r="E60" i="3"/>
  <c r="F60" i="3"/>
  <c r="E19" i="3" l="1"/>
  <c r="F19" i="3"/>
  <c r="F49" i="3"/>
  <c r="D18" i="2"/>
  <c r="E159" i="3"/>
  <c r="F159" i="3"/>
  <c r="E49" i="3"/>
  <c r="G20" i="1"/>
  <c r="D185" i="3"/>
  <c r="D184" i="3" s="1"/>
  <c r="D183" i="3" s="1"/>
  <c r="D182" i="3" s="1"/>
  <c r="D180" i="3"/>
  <c r="D179" i="3" s="1"/>
  <c r="D178" i="3" s="1"/>
  <c r="D176" i="3"/>
  <c r="D175" i="3" s="1"/>
  <c r="D174" i="3" s="1"/>
  <c r="D172" i="3"/>
  <c r="D171" i="3" s="1"/>
  <c r="D170" i="3" s="1"/>
  <c r="D167" i="3"/>
  <c r="D166" i="3" s="1"/>
  <c r="D165" i="3" s="1"/>
  <c r="D163" i="3"/>
  <c r="D162" i="3" s="1"/>
  <c r="D161" i="3" s="1"/>
  <c r="D157" i="3"/>
  <c r="D156" i="3" s="1"/>
  <c r="D155" i="3" s="1"/>
  <c r="D102" i="3"/>
  <c r="D101" i="3" s="1"/>
  <c r="D100" i="3" s="1"/>
  <c r="D99" i="3" s="1"/>
  <c r="D97" i="3"/>
  <c r="D96" i="3" s="1"/>
  <c r="D95" i="3" s="1"/>
  <c r="D94" i="3" s="1"/>
  <c r="D92" i="3"/>
  <c r="D91" i="3" s="1"/>
  <c r="D90" i="3" s="1"/>
  <c r="D89" i="3" s="1"/>
  <c r="D87" i="3"/>
  <c r="D86" i="3" s="1"/>
  <c r="D85" i="3" s="1"/>
  <c r="D84" i="3" s="1"/>
  <c r="D68" i="3"/>
  <c r="D58" i="3"/>
  <c r="D57" i="3" s="1"/>
  <c r="D56" i="3" s="1"/>
  <c r="D53" i="3"/>
  <c r="D52" i="3" s="1"/>
  <c r="D51" i="3" s="1"/>
  <c r="D50" i="3" s="1"/>
  <c r="D40" i="3"/>
  <c r="D39" i="3" s="1"/>
  <c r="D38" i="3" s="1"/>
  <c r="D28" i="3"/>
  <c r="D16" i="3"/>
  <c r="E16" i="3" s="1"/>
  <c r="F16" i="3" s="1"/>
  <c r="D12" i="3"/>
  <c r="E12" i="3" s="1"/>
  <c r="D151" i="3"/>
  <c r="D150" i="3" s="1"/>
  <c r="D149" i="3" s="1"/>
  <c r="D148" i="3" s="1"/>
  <c r="D136" i="3"/>
  <c r="D135" i="3" s="1"/>
  <c r="D134" i="3" s="1"/>
  <c r="D132" i="3"/>
  <c r="D131" i="3" s="1"/>
  <c r="D130" i="3" s="1"/>
  <c r="D119" i="3"/>
  <c r="D118" i="3" s="1"/>
  <c r="D117" i="3" s="1"/>
  <c r="D114" i="3"/>
  <c r="D72" i="3"/>
  <c r="D71" i="3" s="1"/>
  <c r="D70" i="3" s="1"/>
  <c r="F12" i="3" l="1"/>
  <c r="F11" i="3" s="1"/>
  <c r="E11" i="3"/>
  <c r="C17" i="2"/>
  <c r="D37" i="3"/>
  <c r="D129" i="3"/>
  <c r="D128" i="3" s="1"/>
  <c r="G13" i="1"/>
  <c r="D154" i="3"/>
  <c r="D153" i="3" s="1"/>
  <c r="C22" i="2"/>
  <c r="D55" i="3"/>
  <c r="D113" i="3"/>
  <c r="D112" i="3" s="1"/>
  <c r="D111" i="3" s="1"/>
  <c r="D140" i="3"/>
  <c r="D139" i="3" s="1"/>
  <c r="D138" i="3" s="1"/>
  <c r="D133" i="3" s="1"/>
  <c r="D107" i="3"/>
  <c r="D106" i="3" s="1"/>
  <c r="D105" i="3" s="1"/>
  <c r="C16" i="2" s="1"/>
  <c r="D63" i="3"/>
  <c r="D62" i="3" s="1"/>
  <c r="D61" i="3" s="1"/>
  <c r="D125" i="3"/>
  <c r="D124" i="3" s="1"/>
  <c r="D123" i="3" s="1"/>
  <c r="D122" i="3" s="1"/>
  <c r="D76" i="3"/>
  <c r="D75" i="3" s="1"/>
  <c r="D74" i="3" s="1"/>
  <c r="D146" i="3"/>
  <c r="D145" i="3" s="1"/>
  <c r="D144" i="3" s="1"/>
  <c r="D11" i="3"/>
  <c r="D169" i="3"/>
  <c r="D160" i="3"/>
  <c r="D34" i="3"/>
  <c r="E10" i="3" l="1"/>
  <c r="H12" i="1"/>
  <c r="H11" i="1" s="1"/>
  <c r="F10" i="3"/>
  <c r="I12" i="1"/>
  <c r="I11" i="1" s="1"/>
  <c r="C15" i="2"/>
  <c r="C12" i="2"/>
  <c r="C11" i="2"/>
  <c r="D10" i="3"/>
  <c r="D60" i="3"/>
  <c r="C14" i="2"/>
  <c r="C13" i="2" s="1"/>
  <c r="D143" i="3"/>
  <c r="D142" i="3" s="1"/>
  <c r="C21" i="2"/>
  <c r="D104" i="3"/>
  <c r="D46" i="3"/>
  <c r="D45" i="3" s="1"/>
  <c r="D44" i="3" s="1"/>
  <c r="D33" i="3"/>
  <c r="D23" i="3"/>
  <c r="D22" i="3" s="1"/>
  <c r="D21" i="3" s="1"/>
  <c r="D35" i="3"/>
  <c r="D159" i="3"/>
  <c r="E9" i="2" l="1"/>
  <c r="E8" i="2" s="1"/>
  <c r="F9" i="3"/>
  <c r="F8" i="3" s="1"/>
  <c r="F187" i="3" s="1"/>
  <c r="F188" i="3" s="1"/>
  <c r="D9" i="2"/>
  <c r="D8" i="2" s="1"/>
  <c r="E9" i="3"/>
  <c r="E8" i="3" s="1"/>
  <c r="E187" i="3" s="1"/>
  <c r="E188" i="3" s="1"/>
  <c r="D49" i="3"/>
  <c r="D20" i="3"/>
  <c r="D43" i="3"/>
  <c r="D42" i="3" s="1"/>
  <c r="C20" i="2"/>
  <c r="D9" i="3"/>
  <c r="D8" i="3" s="1"/>
  <c r="C10" i="2"/>
  <c r="C9" i="2" s="1"/>
  <c r="D32" i="3"/>
  <c r="D31" i="3" s="1"/>
  <c r="D30" i="3" s="1"/>
  <c r="D25" i="2" l="1"/>
  <c r="H9" i="1"/>
  <c r="H8" i="1" s="1"/>
  <c r="H14" i="1" s="1"/>
  <c r="E25" i="2"/>
  <c r="I9" i="1"/>
  <c r="I8" i="1" s="1"/>
  <c r="I14" i="1" s="1"/>
  <c r="D19" i="3"/>
  <c r="D187" i="3"/>
  <c r="D188" i="3" s="1"/>
  <c r="C19" i="2"/>
  <c r="C18" i="2" s="1"/>
  <c r="C8" i="2" s="1"/>
  <c r="G12" i="1"/>
  <c r="G11" i="1" s="1"/>
  <c r="G9" i="1" l="1"/>
  <c r="G8" i="1" s="1"/>
  <c r="G14" i="1" s="1"/>
  <c r="C25" i="2"/>
</calcChain>
</file>

<file path=xl/sharedStrings.xml><?xml version="1.0" encoding="utf-8"?>
<sst xmlns="http://schemas.openxmlformats.org/spreadsheetml/2006/main" count="298" uniqueCount="155">
  <si>
    <t>ŠIFRA</t>
  </si>
  <si>
    <t>RAČUN</t>
  </si>
  <si>
    <t>OPIS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</si>
  <si>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</si>
  <si>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</si>
  <si>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</si>
  <si>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</si>
  <si>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</si>
  <si>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</si>
  <si>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</si>
  <si>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A210101</t>
  </si>
  <si>
    <t xml:space="preserve">RASHODI ZA MATERIJAL I ENERGIJU </t>
  </si>
  <si>
    <t>RASHODI ZA USLUGE</t>
  </si>
  <si>
    <t>OSTALI NESPOMENUTI RASHODI POSLOVANJA</t>
  </si>
  <si>
    <t>FINANCIJSKI RASHODI</t>
  </si>
  <si>
    <t>OSTALI FINANCIJSKI RASHODI</t>
  </si>
  <si>
    <t>A210102</t>
  </si>
  <si>
    <t>2102</t>
  </si>
  <si>
    <t>A210201</t>
  </si>
  <si>
    <t>RASHODI ZA MATERIJAL I ENERGIJU</t>
  </si>
  <si>
    <t>2301</t>
  </si>
  <si>
    <t>RASHODI POSLOVNJA</t>
  </si>
  <si>
    <t>A230106</t>
  </si>
  <si>
    <t xml:space="preserve">MATERIJALNI RASHODI </t>
  </si>
  <si>
    <t>RASHODI ZA NABAVU NEFINANCIJSKE IMOVINE</t>
  </si>
  <si>
    <t>RASHODI ZA NABAVU PROIZ.DUGOTRAJNE IMOVINE</t>
  </si>
  <si>
    <t>KNJIGE</t>
  </si>
  <si>
    <t>SVEUKUPNO</t>
  </si>
  <si>
    <t>Predsjednik Školskog odbora: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</si>
  <si>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</si>
  <si>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</si>
  <si>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</si>
  <si>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</si>
  <si>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</si>
  <si>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</si>
  <si>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</si>
  <si>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</si>
  <si>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</si>
  <si>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</si>
  <si>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</si>
  <si>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PRIHODI PO POSEBNIM PROPISIMA</t>
  </si>
  <si>
    <t>K240502</t>
  </si>
  <si>
    <t>Opremanje knjižnica</t>
  </si>
  <si>
    <t>PROGRAM: OPREMANJE U OSNOVNIM ŠKOLAMA</t>
  </si>
  <si>
    <t>2100</t>
  </si>
  <si>
    <t>A210001</t>
  </si>
  <si>
    <t>RASHODI ZA NABAVU PROIZVEDENE DUGOTRAJNE IMOVINE</t>
  </si>
  <si>
    <t>A240103</t>
  </si>
  <si>
    <t>PROGRAM: INVESTICIJSKO ODRŽAVANJE OSNOVNIH ŠKOLA</t>
  </si>
  <si>
    <t>POMOĆI OD SUBJEKATA UNUTAR OPĆEG PRORAČUNA</t>
  </si>
  <si>
    <t>DONACIJE OD PRAVNIH I FIZ. OSOBA IZVAN OPĆEG PRORAČUNA</t>
  </si>
  <si>
    <t xml:space="preserve">OPĆI DIO </t>
  </si>
  <si>
    <t>A230115</t>
  </si>
  <si>
    <t>A230130</t>
  </si>
  <si>
    <t>OSNOVNA ŠKOLA SVETVINČENAT</t>
  </si>
  <si>
    <t>Svetvinčenat 98, 52342 Svetvinčenat</t>
  </si>
  <si>
    <t>A210103</t>
  </si>
  <si>
    <t>A230140</t>
  </si>
  <si>
    <t>PRIHODI OD PROD.PROIZ.I ROBE, TE PRUŽ.USL. I OD DONACIJA</t>
  </si>
  <si>
    <t>A230184</t>
  </si>
  <si>
    <t>PRIHODI OD ADMINIST.PRISTOJBI I PO POSEBNIM PROPISIMA</t>
  </si>
  <si>
    <t xml:space="preserve">PROGRAMI OBRAZOVANJA IZNAD STANDARDA </t>
  </si>
  <si>
    <t>USLUGE TEKUĆEG I INVESTICIJSKOG ODRŽAVANJA</t>
  </si>
  <si>
    <t>A230104</t>
  </si>
  <si>
    <t>A230107</t>
  </si>
  <si>
    <t>Marko Jelenić</t>
  </si>
  <si>
    <t>A230199</t>
  </si>
  <si>
    <t>K240501</t>
  </si>
  <si>
    <t>Školski namještaj i oprema</t>
  </si>
  <si>
    <t>POSTROJENJA I OPREMA</t>
  </si>
  <si>
    <t>A230110</t>
  </si>
  <si>
    <t>VIŠAK PRETHODNE GODINE</t>
  </si>
  <si>
    <t>11001</t>
  </si>
  <si>
    <t>A230102</t>
  </si>
  <si>
    <t>47300</t>
  </si>
  <si>
    <t xml:space="preserve">Prihodi za posebne namjene </t>
  </si>
  <si>
    <t xml:space="preserve">Istarska županija - nenamjenski prihodi i primici </t>
  </si>
  <si>
    <t>55435</t>
  </si>
  <si>
    <t>Općina Svetvinčenat</t>
  </si>
  <si>
    <t>A230109</t>
  </si>
  <si>
    <t>A230117</t>
  </si>
  <si>
    <t>Slobodne aktivnosti</t>
  </si>
  <si>
    <t>Izborni i dodatni programi (časopisi, izleti, osig. uč., donacije)</t>
  </si>
  <si>
    <t>32300</t>
  </si>
  <si>
    <t xml:space="preserve">Vlastiti prihodi </t>
  </si>
  <si>
    <t>Prihodi po posebne namjene</t>
  </si>
  <si>
    <t xml:space="preserve">Donacije </t>
  </si>
  <si>
    <t>Sufinanciranje redovne djelatnosti</t>
  </si>
  <si>
    <t>Zavičajna nastava</t>
  </si>
  <si>
    <t>Školska shema</t>
  </si>
  <si>
    <t>Ministarstvo poljoprivrede</t>
  </si>
  <si>
    <t>A240101</t>
  </si>
  <si>
    <t>Investicijsko održavanje OŠ - minimalni standard</t>
  </si>
  <si>
    <t xml:space="preserve">Istarska županija - decentralizirana sredstva za OŠ </t>
  </si>
  <si>
    <t>Investicijsko održavanje OŠ - ostali proračuni</t>
  </si>
  <si>
    <t xml:space="preserve">PROGRAM: KAPITALNA ULAGANJA </t>
  </si>
  <si>
    <t>K240301</t>
  </si>
  <si>
    <t>Projektna dokumentacija</t>
  </si>
  <si>
    <t xml:space="preserve">Istarska županija - decentralizirana sredstva kapitalno za OŠ </t>
  </si>
  <si>
    <t>Ministarstvo znanosti i obrazovanja</t>
  </si>
  <si>
    <t>K240508</t>
  </si>
  <si>
    <t>Opremanje kabineta</t>
  </si>
  <si>
    <t xml:space="preserve">Troškovi zaposlenika </t>
  </si>
  <si>
    <t>Materijalni rashodi OŠ po kriterijima</t>
  </si>
  <si>
    <t>Materijalni rashodi OŠ po stvarnom trošku</t>
  </si>
  <si>
    <t>Materijalni rashodi OŠ po stvarnom trošku - drugi izvori</t>
  </si>
  <si>
    <t>Vlastiti prihodi - najam prostora</t>
  </si>
  <si>
    <t>Materijalni rashodi OŠ po stvarnom trošku - iznad standarda</t>
  </si>
  <si>
    <t>Županijska natjecanja</t>
  </si>
  <si>
    <t xml:space="preserve"> </t>
  </si>
  <si>
    <t>PROGRAM: REDOVNA DJELATNOST OŠ - MINIMALNI STANDARD</t>
  </si>
  <si>
    <t>PROGRAM: REDOVNA DJELATNOST OŠ -  IZNAD STANDARDA</t>
  </si>
  <si>
    <t xml:space="preserve">Pomoćnici u nastavi </t>
  </si>
  <si>
    <t>Školska kuhinja</t>
  </si>
  <si>
    <t xml:space="preserve">Produženi boravak </t>
  </si>
  <si>
    <t>Mala glagoljaška akademija</t>
  </si>
  <si>
    <t>Novigradsko proljeće</t>
  </si>
  <si>
    <t>Ostali programi i projekti</t>
  </si>
  <si>
    <r>
      <t xml:space="preserve">RASHODI ZA NABAVU NEPROIZ. </t>
    </r>
    <r>
      <rPr>
        <sz val="11"/>
        <rFont val="Calibri"/>
        <family val="2"/>
        <charset val="238"/>
        <scheme val="minor"/>
      </rPr>
      <t>DUGTRAJNE IMOVINE</t>
    </r>
  </si>
  <si>
    <t>NEMATERIJALNA IMOVINA</t>
  </si>
  <si>
    <t>NAKNADA ZBOG NEZAPOŠLJ. OSOBE S INVALIDITETOM</t>
  </si>
  <si>
    <t>PRIJEVOZ UČENIKA</t>
  </si>
  <si>
    <t xml:space="preserve">NAKNADE GRAĐANIMA </t>
  </si>
  <si>
    <t>PREMIJE OSIGURANJA</t>
  </si>
  <si>
    <t>PROGRAM: OSNOVNOŠKOLSKO OBRAZ. - REDOVNO POSLOVANJE</t>
  </si>
  <si>
    <t>KLASA:__________________________________</t>
  </si>
  <si>
    <t>URBROJ:_________________________________</t>
  </si>
  <si>
    <t xml:space="preserve">Svetvinčenat, ____________________________                             </t>
  </si>
  <si>
    <t>POMOĆI IZ NENADLEŽNOG PRORAČUNA - OPĆINA SVETVINČENAT</t>
  </si>
  <si>
    <t>POMOĆI IZ NENADLEŽNOG PRORAČUNA - MZO</t>
  </si>
  <si>
    <t>PRIHODI OD PROD. PROIZ. I ROBE TE PRUŽENIH USLUGA</t>
  </si>
  <si>
    <t xml:space="preserve">POMOĆI TEMELJEM PRIJENOSA EU SREDSTAVA </t>
  </si>
  <si>
    <t>INVESTICIJSKO ODRŽAVANJE</t>
  </si>
  <si>
    <t>KAPITALNA ULAGANJA</t>
  </si>
  <si>
    <t>PRIHODI IZ NADLEŽNOG PRORAČUNA - ISTARSKA ŽUPANIJA</t>
  </si>
  <si>
    <t xml:space="preserve">MIN. STANDARD (po kriterijima i stvarnom trošku) </t>
  </si>
  <si>
    <t xml:space="preserve">IZNAD STANDARDA </t>
  </si>
  <si>
    <t>Istarska županija - nenamjenski prihodi i primici (prijenos EU sred.)</t>
  </si>
  <si>
    <t>Svetvinčenat, ________________________________</t>
  </si>
  <si>
    <t>KLASA: _____________________________________</t>
  </si>
  <si>
    <t>URBROJ: ____________________________________</t>
  </si>
  <si>
    <t>Svetvinčenat, ____________________________</t>
  </si>
  <si>
    <t>URBROJ: ________________________________</t>
  </si>
  <si>
    <t>KLASA: __________________________________</t>
  </si>
  <si>
    <t>Plan 2019.</t>
  </si>
  <si>
    <t>Projekcija 2020.</t>
  </si>
  <si>
    <t>Projekcija 2021.</t>
  </si>
  <si>
    <t>Projekcija       2020.</t>
  </si>
  <si>
    <t>Projekcija      2021.</t>
  </si>
  <si>
    <t>FINANCIJSKI PLAN  ZA 2019. GODINU I                                                                                                                                            PROJEKCIJE PLANA ZA  2020. I 2021. GODINU</t>
  </si>
  <si>
    <t>FINANCIJSKI PLAN ZA 2019. GODINU I                                                                                                                                            PROJEKCIJE PLANA ZA  2020. I 2021. GODINU</t>
  </si>
  <si>
    <t xml:space="preserve">           PRIHODI I PRIMICI </t>
  </si>
  <si>
    <t xml:space="preserve">               RASHODI I IZDACI  </t>
  </si>
  <si>
    <t>UKUPNO (bez plaća i naknada za zaposlene)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</si>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</sst>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</font>
    <font>
      <sz val="11"/>
      <color theme="3" tint="0.3999755851924192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2" fillId="0" borderId="0"/>
    <xf numFmtId="0" fontId="23" fillId="0" borderId="0"/>
    <xf numFmtId="0" fontId="23" fillId="0" borderId="0"/>
  </cellStyleXfs>
  <cellXfs count="16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10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7" xfId="0" applyBorder="1"/>
    <xf numFmtId="0" fontId="10" fillId="0" borderId="7" xfId="0" applyFont="1" applyBorder="1"/>
    <xf numFmtId="0" fontId="6" fillId="0" borderId="0" xfId="1" applyNumberFormat="1" applyFont="1" applyFill="1" applyBorder="1" applyAlignment="1" applyProtection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2" fillId="0" borderId="1" xfId="0" applyFont="1" applyBorder="1"/>
    <xf numFmtId="0" fontId="12" fillId="0" borderId="0" xfId="0" applyFont="1" applyFill="1"/>
    <xf numFmtId="0" fontId="12" fillId="0" borderId="0" xfId="0" applyFont="1"/>
    <xf numFmtId="49" fontId="12" fillId="0" borderId="1" xfId="0" applyNumberFormat="1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0" fillId="0" borderId="1" xfId="0" applyBorder="1" applyAlignment="1">
      <alignment horizontal="left"/>
    </xf>
    <xf numFmtId="4" fontId="0" fillId="0" borderId="0" xfId="0" applyNumberFormat="1"/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12" fillId="0" borderId="1" xfId="0" applyNumberFormat="1" applyFont="1" applyBorder="1"/>
    <xf numFmtId="4" fontId="1" fillId="0" borderId="1" xfId="0" applyNumberFormat="1" applyFont="1" applyBorder="1"/>
    <xf numFmtId="4" fontId="14" fillId="0" borderId="1" xfId="0" applyNumberFormat="1" applyFont="1" applyBorder="1"/>
    <xf numFmtId="4" fontId="10" fillId="0" borderId="7" xfId="0" applyNumberFormat="1" applyFont="1" applyBorder="1"/>
    <xf numFmtId="4" fontId="0" fillId="0" borderId="0" xfId="0" applyNumberFormat="1" applyBorder="1"/>
    <xf numFmtId="49" fontId="2" fillId="0" borderId="1" xfId="0" applyNumberFormat="1" applyFont="1" applyBorder="1"/>
    <xf numFmtId="49" fontId="1" fillId="0" borderId="1" xfId="0" applyNumberFormat="1" applyFont="1" applyBorder="1"/>
    <xf numFmtId="0" fontId="0" fillId="0" borderId="0" xfId="0" applyFont="1" applyFill="1"/>
    <xf numFmtId="0" fontId="0" fillId="0" borderId="0" xfId="0" applyFont="1"/>
    <xf numFmtId="4" fontId="2" fillId="0" borderId="1" xfId="0" applyNumberFormat="1" applyFont="1" applyBorder="1"/>
    <xf numFmtId="0" fontId="11" fillId="0" borderId="0" xfId="0" applyFont="1" applyFill="1"/>
    <xf numFmtId="0" fontId="11" fillId="0" borderId="0" xfId="0" applyFont="1"/>
    <xf numFmtId="49" fontId="11" fillId="0" borderId="1" xfId="0" applyNumberFormat="1" applyFont="1" applyBorder="1"/>
    <xf numFmtId="49" fontId="0" fillId="0" borderId="1" xfId="0" applyNumberFormat="1" applyFont="1" applyBorder="1"/>
    <xf numFmtId="4" fontId="11" fillId="0" borderId="1" xfId="0" applyNumberFormat="1" applyFont="1" applyBorder="1"/>
    <xf numFmtId="0" fontId="16" fillId="0" borderId="1" xfId="0" applyFont="1" applyBorder="1"/>
    <xf numFmtId="4" fontId="16" fillId="0" borderId="1" xfId="0" applyNumberFormat="1" applyFont="1" applyBorder="1"/>
    <xf numFmtId="0" fontId="16" fillId="0" borderId="0" xfId="0" applyFont="1" applyFill="1"/>
    <xf numFmtId="0" fontId="16" fillId="0" borderId="0" xfId="0" applyFont="1"/>
    <xf numFmtId="0" fontId="17" fillId="0" borderId="1" xfId="0" applyNumberFormat="1" applyFont="1" applyBorder="1"/>
    <xf numFmtId="4" fontId="17" fillId="0" borderId="1" xfId="0" applyNumberFormat="1" applyFont="1" applyBorder="1"/>
    <xf numFmtId="0" fontId="17" fillId="0" borderId="0" xfId="0" applyFont="1" applyFill="1"/>
    <xf numFmtId="0" fontId="17" fillId="0" borderId="0" xfId="0" applyFont="1"/>
    <xf numFmtId="0" fontId="12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" fillId="0" borderId="5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4" fontId="15" fillId="0" borderId="1" xfId="0" applyNumberFormat="1" applyFont="1" applyBorder="1"/>
    <xf numFmtId="0" fontId="14" fillId="0" borderId="1" xfId="0" applyFont="1" applyBorder="1" applyAlignment="1">
      <alignment horizontal="left"/>
    </xf>
    <xf numFmtId="0" fontId="2" fillId="0" borderId="8" xfId="0" applyFont="1" applyBorder="1"/>
    <xf numFmtId="4" fontId="13" fillId="0" borderId="1" xfId="0" applyNumberFormat="1" applyFont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4" fontId="18" fillId="0" borderId="1" xfId="0" applyNumberFormat="1" applyFont="1" applyBorder="1"/>
    <xf numFmtId="0" fontId="12" fillId="0" borderId="7" xfId="0" applyFont="1" applyBorder="1"/>
    <xf numFmtId="4" fontId="12" fillId="0" borderId="7" xfId="0" applyNumberFormat="1" applyFont="1" applyBorder="1"/>
    <xf numFmtId="0" fontId="17" fillId="0" borderId="7" xfId="0" applyFont="1" applyBorder="1"/>
    <xf numFmtId="4" fontId="17" fillId="0" borderId="7" xfId="0" applyNumberFormat="1" applyFont="1" applyBorder="1"/>
    <xf numFmtId="49" fontId="17" fillId="0" borderId="1" xfId="0" applyNumberFormat="1" applyFont="1" applyBorder="1"/>
    <xf numFmtId="0" fontId="0" fillId="0" borderId="1" xfId="0" applyFont="1" applyBorder="1"/>
    <xf numFmtId="49" fontId="14" fillId="0" borderId="1" xfId="0" applyNumberFormat="1" applyFont="1" applyBorder="1"/>
    <xf numFmtId="49" fontId="16" fillId="0" borderId="1" xfId="0" applyNumberFormat="1" applyFont="1" applyBorder="1"/>
    <xf numFmtId="0" fontId="0" fillId="0" borderId="1" xfId="0" applyFont="1" applyBorder="1" applyAlignment="1">
      <alignment horizontal="left"/>
    </xf>
    <xf numFmtId="4" fontId="16" fillId="0" borderId="7" xfId="0" applyNumberFormat="1" applyFont="1" applyBorder="1"/>
    <xf numFmtId="0" fontId="16" fillId="0" borderId="7" xfId="0" applyFont="1" applyBorder="1"/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19" fillId="0" borderId="1" xfId="1" applyNumberFormat="1" applyFont="1" applyBorder="1" applyAlignment="1">
      <alignment horizontal="right"/>
    </xf>
    <xf numFmtId="4" fontId="19" fillId="0" borderId="5" xfId="1" applyNumberFormat="1" applyFont="1" applyBorder="1" applyAlignment="1">
      <alignment horizontal="right"/>
    </xf>
    <xf numFmtId="4" fontId="19" fillId="0" borderId="1" xfId="1" applyNumberFormat="1" applyFont="1" applyFill="1" applyBorder="1" applyAlignment="1" applyProtection="1">
      <alignment horizontal="right" wrapText="1"/>
    </xf>
    <xf numFmtId="0" fontId="17" fillId="0" borderId="5" xfId="1" applyFont="1" applyBorder="1" applyAlignment="1">
      <alignment horizontal="left"/>
    </xf>
    <xf numFmtId="0" fontId="17" fillId="0" borderId="6" xfId="1" applyNumberFormat="1" applyFont="1" applyFill="1" applyBorder="1" applyAlignment="1" applyProtection="1"/>
    <xf numFmtId="4" fontId="12" fillId="0" borderId="1" xfId="1" applyNumberFormat="1" applyFont="1" applyBorder="1" applyAlignment="1">
      <alignment horizontal="right"/>
    </xf>
    <xf numFmtId="4" fontId="12" fillId="0" borderId="1" xfId="1" applyNumberFormat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wrapText="1"/>
    </xf>
    <xf numFmtId="0" fontId="9" fillId="0" borderId="1" xfId="0" applyFont="1" applyBorder="1" applyAlignment="1">
      <alignment vertical="center"/>
    </xf>
    <xf numFmtId="0" fontId="5" fillId="0" borderId="0" xfId="1" applyNumberFormat="1" applyFont="1" applyFill="1" applyBorder="1" applyAlignment="1" applyProtection="1">
      <alignment vertical="center" wrapText="1"/>
    </xf>
    <xf numFmtId="0" fontId="8" fillId="0" borderId="0" xfId="0" applyFont="1"/>
    <xf numFmtId="0" fontId="21" fillId="0" borderId="0" xfId="0" applyFont="1"/>
    <xf numFmtId="0" fontId="6" fillId="0" borderId="0" xfId="1" applyNumberFormat="1" applyFont="1" applyFill="1" applyBorder="1" applyAlignment="1" applyProtection="1">
      <alignment vertical="top" wrapText="1"/>
    </xf>
    <xf numFmtId="0" fontId="12" fillId="0" borderId="1" xfId="4" applyFont="1" applyFill="1" applyBorder="1" applyAlignment="1">
      <alignment horizontal="left" wrapText="1"/>
    </xf>
    <xf numFmtId="0" fontId="20" fillId="0" borderId="1" xfId="4" applyFont="1" applyFill="1" applyBorder="1" applyAlignment="1">
      <alignment horizontal="left" wrapText="1"/>
    </xf>
    <xf numFmtId="0" fontId="25" fillId="0" borderId="0" xfId="0" applyFont="1"/>
    <xf numFmtId="0" fontId="26" fillId="0" borderId="0" xfId="0" applyFont="1"/>
    <xf numFmtId="0" fontId="20" fillId="0" borderId="0" xfId="1" applyNumberFormat="1" applyFont="1" applyFill="1" applyBorder="1" applyAlignment="1" applyProtection="1">
      <alignment vertical="top" wrapText="1"/>
    </xf>
    <xf numFmtId="0" fontId="27" fillId="0" borderId="0" xfId="0" applyFont="1"/>
    <xf numFmtId="0" fontId="27" fillId="0" borderId="0" xfId="0" applyFont="1" applyFill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2" fillId="0" borderId="0" xfId="0" applyFont="1" applyBorder="1"/>
    <xf numFmtId="4" fontId="10" fillId="0" borderId="0" xfId="0" applyNumberFormat="1" applyFont="1" applyBorder="1"/>
    <xf numFmtId="49" fontId="2" fillId="2" borderId="1" xfId="0" applyNumberFormat="1" applyFont="1" applyFill="1" applyBorder="1"/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/>
    <xf numFmtId="0" fontId="2" fillId="2" borderId="1" xfId="0" applyFont="1" applyFill="1" applyBorder="1"/>
    <xf numFmtId="0" fontId="10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/>
    <xf numFmtId="4" fontId="18" fillId="2" borderId="1" xfId="0" applyNumberFormat="1" applyFont="1" applyFill="1" applyBorder="1"/>
    <xf numFmtId="0" fontId="24" fillId="0" borderId="0" xfId="1" applyNumberFormat="1" applyFont="1" applyFill="1" applyBorder="1" applyAlignment="1" applyProtection="1">
      <alignment horizontal="center" vertical="center" wrapText="1"/>
    </xf>
    <xf numFmtId="0" fontId="17" fillId="0" borderId="5" xfId="1" quotePrefix="1" applyNumberFormat="1" applyFont="1" applyFill="1" applyBorder="1" applyAlignment="1" applyProtection="1">
      <alignment horizontal="left" wrapText="1"/>
    </xf>
    <xf numFmtId="0" fontId="17" fillId="0" borderId="6" xfId="1" applyNumberFormat="1" applyFont="1" applyFill="1" applyBorder="1" applyAlignment="1" applyProtection="1">
      <alignment wrapText="1"/>
    </xf>
    <xf numFmtId="0" fontId="19" fillId="0" borderId="5" xfId="1" applyNumberFormat="1" applyFont="1" applyFill="1" applyBorder="1" applyAlignment="1" applyProtection="1">
      <alignment horizontal="left" wrapText="1"/>
    </xf>
    <xf numFmtId="0" fontId="19" fillId="0" borderId="6" xfId="1" applyNumberFormat="1" applyFont="1" applyFill="1" applyBorder="1" applyAlignment="1" applyProtection="1">
      <alignment horizontal="left" wrapText="1"/>
    </xf>
    <xf numFmtId="0" fontId="19" fillId="0" borderId="8" xfId="1" applyNumberFormat="1" applyFont="1" applyFill="1" applyBorder="1" applyAlignment="1" applyProtection="1">
      <alignment horizontal="left" wrapText="1"/>
    </xf>
    <xf numFmtId="0" fontId="12" fillId="0" borderId="5" xfId="1" applyNumberFormat="1" applyFont="1" applyFill="1" applyBorder="1" applyAlignment="1" applyProtection="1">
      <alignment horizontal="left" wrapText="1"/>
    </xf>
    <xf numFmtId="0" fontId="12" fillId="0" borderId="6" xfId="1" applyNumberFormat="1" applyFont="1" applyFill="1" applyBorder="1" applyAlignment="1" applyProtection="1">
      <alignment wrapText="1"/>
    </xf>
    <xf numFmtId="0" fontId="17" fillId="0" borderId="5" xfId="1" applyNumberFormat="1" applyFont="1" applyFill="1" applyBorder="1" applyAlignment="1" applyProtection="1">
      <alignment horizontal="left" wrapText="1"/>
    </xf>
    <xf numFmtId="0" fontId="17" fillId="0" borderId="6" xfId="1" applyNumberFormat="1" applyFont="1" applyFill="1" applyBorder="1" applyAlignment="1" applyProtection="1"/>
    <xf numFmtId="0" fontId="20" fillId="0" borderId="6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/>
    <xf numFmtId="0" fontId="12" fillId="0" borderId="5" xfId="1" quotePrefix="1" applyFont="1" applyBorder="1" applyAlignment="1">
      <alignment horizontal="left"/>
    </xf>
    <xf numFmtId="0" fontId="12" fillId="0" borderId="6" xfId="1" quotePrefix="1" applyFont="1" applyBorder="1" applyAlignment="1">
      <alignment horizontal="left"/>
    </xf>
    <xf numFmtId="0" fontId="12" fillId="0" borderId="8" xfId="1" quotePrefix="1" applyFont="1" applyBorder="1" applyAlignment="1">
      <alignment horizontal="left"/>
    </xf>
    <xf numFmtId="0" fontId="12" fillId="0" borderId="5" xfId="1" quotePrefix="1" applyNumberFormat="1" applyFont="1" applyFill="1" applyBorder="1" applyAlignment="1" applyProtection="1">
      <alignment horizontal="left" wrapText="1"/>
    </xf>
    <xf numFmtId="0" fontId="17" fillId="0" borderId="6" xfId="1" quotePrefix="1" applyNumberFormat="1" applyFont="1" applyFill="1" applyBorder="1" applyAlignment="1" applyProtection="1">
      <alignment horizontal="left" wrapText="1"/>
    </xf>
    <xf numFmtId="0" fontId="17" fillId="0" borderId="8" xfId="1" quotePrefix="1" applyNumberFormat="1" applyFont="1" applyFill="1" applyBorder="1" applyAlignment="1" applyProtection="1">
      <alignment horizontal="left" wrapText="1"/>
    </xf>
    <xf numFmtId="0" fontId="20" fillId="0" borderId="6" xfId="1" quotePrefix="1" applyNumberFormat="1" applyFont="1" applyFill="1" applyBorder="1" applyAlignment="1" applyProtection="1">
      <alignment horizontal="center" vertical="center" wrapText="1"/>
    </xf>
    <xf numFmtId="0" fontId="19" fillId="0" borderId="5" xfId="1" quotePrefix="1" applyFont="1" applyBorder="1" applyAlignment="1">
      <alignment horizontal="center" vertical="center" wrapText="1"/>
    </xf>
    <xf numFmtId="0" fontId="19" fillId="0" borderId="6" xfId="1" quotePrefix="1" applyFont="1" applyBorder="1" applyAlignment="1">
      <alignment horizontal="center" vertical="center" wrapText="1"/>
    </xf>
    <xf numFmtId="0" fontId="19" fillId="0" borderId="8" xfId="1" quotePrefix="1" applyFont="1" applyBorder="1" applyAlignment="1">
      <alignment horizontal="center" vertical="center" wrapText="1"/>
    </xf>
    <xf numFmtId="0" fontId="24" fillId="0" borderId="5" xfId="1" applyNumberFormat="1" applyFont="1" applyFill="1" applyBorder="1" applyAlignment="1" applyProtection="1">
      <alignment horizontal="center" vertical="center" wrapText="1"/>
    </xf>
    <xf numFmtId="0" fontId="24" fillId="0" borderId="6" xfId="1" applyNumberFormat="1" applyFont="1" applyFill="1" applyBorder="1" applyAlignment="1" applyProtection="1">
      <alignment horizontal="center" vertical="center" wrapText="1"/>
    </xf>
    <xf numFmtId="0" fontId="24" fillId="0" borderId="8" xfId="1" applyNumberFormat="1" applyFont="1" applyFill="1" applyBorder="1" applyAlignment="1" applyProtection="1">
      <alignment horizontal="center" vertical="center" wrapText="1"/>
    </xf>
    <xf numFmtId="0" fontId="24" fillId="0" borderId="3" xfId="1" applyNumberFormat="1" applyFont="1" applyFill="1" applyBorder="1" applyAlignment="1" applyProtection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8" xfId="0" applyFont="1" applyBorder="1" applyAlignment="1">
      <alignment horizontal="left"/>
    </xf>
  </cellXfs>
  <cellStyles count="5">
    <cellStyle name="Normalno" xfId="0" builtinId="0"/>
    <cellStyle name="Normalno 2" xfId="2"/>
    <cellStyle name="Obično 4" xfId="1"/>
    <cellStyle name="Obično_List1" xfId="3"/>
    <cellStyle name="Obično_List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26" sqref="L26"/>
    </sheetView>
  </sheetViews>
  <sheetFormatPr defaultRowHeight="15" x14ac:dyDescent="0.25"/>
  <cols>
    <col min="1" max="1" width="7.42578125" customWidth="1"/>
    <col min="2" max="2" width="8.85546875" customWidth="1"/>
    <col min="6" max="6" width="13.42578125" customWidth="1"/>
    <col min="7" max="7" width="14.28515625" customWidth="1"/>
    <col min="8" max="9" width="15.7109375" customWidth="1"/>
  </cols>
  <sheetData>
    <row r="1" spans="1:12" ht="15.75" x14ac:dyDescent="0.25">
      <c r="A1" s="93" t="s">
        <v>54</v>
      </c>
    </row>
    <row r="2" spans="1:12" ht="15.75" x14ac:dyDescent="0.25">
      <c r="A2" s="87" t="s">
        <v>55</v>
      </c>
    </row>
    <row r="3" spans="1:12" x14ac:dyDescent="0.25">
      <c r="A3" t="s">
        <v>109</v>
      </c>
    </row>
    <row r="4" spans="1:12" ht="55.5" customHeight="1" x14ac:dyDescent="0.25">
      <c r="A4" s="113" t="s">
        <v>149</v>
      </c>
      <c r="B4" s="113"/>
      <c r="C4" s="113"/>
      <c r="D4" s="113"/>
      <c r="E4" s="113"/>
      <c r="F4" s="113"/>
      <c r="G4" s="113"/>
      <c r="H4" s="113"/>
      <c r="I4" s="113"/>
    </row>
    <row r="5" spans="1:12" ht="25.5" customHeight="1" x14ac:dyDescent="0.25">
      <c r="A5" s="135" t="s">
        <v>51</v>
      </c>
      <c r="B5" s="136"/>
      <c r="C5" s="136"/>
      <c r="D5" s="136"/>
      <c r="E5" s="136"/>
      <c r="F5" s="136"/>
      <c r="G5" s="136"/>
      <c r="H5" s="136"/>
      <c r="I5" s="137"/>
    </row>
    <row r="6" spans="1:12" ht="17.45" customHeight="1" x14ac:dyDescent="0.25">
      <c r="C6" s="84"/>
      <c r="D6" s="84"/>
      <c r="E6" s="84"/>
      <c r="F6" s="84"/>
      <c r="G6" s="15"/>
      <c r="H6" s="15"/>
      <c r="I6" s="15"/>
    </row>
    <row r="7" spans="1:12" ht="52.5" customHeight="1" x14ac:dyDescent="0.25">
      <c r="A7" s="97" t="s">
        <v>1</v>
      </c>
      <c r="B7" s="132" t="s">
        <v>2</v>
      </c>
      <c r="C7" s="133"/>
      <c r="D7" s="133"/>
      <c r="E7" s="133"/>
      <c r="F7" s="134"/>
      <c r="G7" s="75" t="s">
        <v>144</v>
      </c>
      <c r="H7" s="75" t="s">
        <v>147</v>
      </c>
      <c r="I7" s="75" t="s">
        <v>148</v>
      </c>
      <c r="L7" t="s">
        <v>109</v>
      </c>
    </row>
    <row r="8" spans="1:12" s="40" customFormat="1" x14ac:dyDescent="0.25">
      <c r="A8" s="98"/>
      <c r="B8" s="121" t="s">
        <v>29</v>
      </c>
      <c r="C8" s="115"/>
      <c r="D8" s="115"/>
      <c r="E8" s="115"/>
      <c r="F8" s="122"/>
      <c r="G8" s="79">
        <f>SUM(G9:G10)</f>
        <v>3333490.0300000003</v>
      </c>
      <c r="H8" s="79">
        <f>SUM(H9:H10)</f>
        <v>3303490.0300000003</v>
      </c>
      <c r="I8" s="79">
        <f>SUM(I9:I10)</f>
        <v>3303490.0300000003</v>
      </c>
    </row>
    <row r="9" spans="1:12" s="21" customFormat="1" x14ac:dyDescent="0.25">
      <c r="A9" s="99">
        <v>6</v>
      </c>
      <c r="B9" s="119" t="s">
        <v>30</v>
      </c>
      <c r="C9" s="120"/>
      <c r="D9" s="120"/>
      <c r="E9" s="120"/>
      <c r="F9" s="124"/>
      <c r="G9" s="82">
        <f>Prihodi!C8</f>
        <v>3333490.0300000003</v>
      </c>
      <c r="H9" s="82">
        <f>Prihodi!D8</f>
        <v>3303490.0300000003</v>
      </c>
      <c r="I9" s="82">
        <f>Prihodi!E8</f>
        <v>3303490.0300000003</v>
      </c>
    </row>
    <row r="10" spans="1:12" s="21" customFormat="1" x14ac:dyDescent="0.25">
      <c r="A10" s="99">
        <v>7</v>
      </c>
      <c r="B10" s="125" t="s">
        <v>31</v>
      </c>
      <c r="C10" s="126"/>
      <c r="D10" s="126"/>
      <c r="E10" s="126"/>
      <c r="F10" s="127"/>
      <c r="G10" s="82">
        <v>0</v>
      </c>
      <c r="H10" s="82">
        <v>0</v>
      </c>
      <c r="I10" s="82">
        <v>0</v>
      </c>
    </row>
    <row r="11" spans="1:12" s="40" customFormat="1" x14ac:dyDescent="0.25">
      <c r="A11" s="98"/>
      <c r="B11" s="80" t="s">
        <v>32</v>
      </c>
      <c r="C11" s="81"/>
      <c r="D11" s="81"/>
      <c r="E11" s="81"/>
      <c r="F11" s="81"/>
      <c r="G11" s="77">
        <f t="shared" ref="G11:I11" si="0">SUM(G12:G13)</f>
        <v>3333490.03</v>
      </c>
      <c r="H11" s="77">
        <f t="shared" si="0"/>
        <v>3303490.03</v>
      </c>
      <c r="I11" s="77">
        <f t="shared" si="0"/>
        <v>3303490.03</v>
      </c>
    </row>
    <row r="12" spans="1:12" s="21" customFormat="1" x14ac:dyDescent="0.25">
      <c r="A12" s="99">
        <v>3</v>
      </c>
      <c r="B12" s="128" t="s">
        <v>33</v>
      </c>
      <c r="C12" s="120"/>
      <c r="D12" s="120"/>
      <c r="E12" s="120"/>
      <c r="F12" s="120"/>
      <c r="G12" s="83">
        <f>Rashodi!D11+Rashodi!D22+Rashodi!D32+Rashodi!D39+Rashodi!D45+Rashodi!D52+Rashodi!D57+Rashodi!D62+Rashodi!D71+Rashodi!D76+Rashodi!D86+Rashodi!D91+Rashodi!D96+Rashodi!D101+Rashodi!D106+Rashodi!D112+Rashodi!D118+Rashodi!D124+Rashodi!D135+Rashodi!D139+Rashodi!D145+Rashodi!D150</f>
        <v>3318776.03</v>
      </c>
      <c r="H12" s="83">
        <f>Rashodi!E11+Rashodi!E22+Rashodi!E32+Rashodi!E39+Rashodi!E45+Rashodi!E52+Rashodi!E57+Rashodi!E62+Rashodi!E71+Rashodi!E76+Rashodi!E86+Rashodi!E91+Rashodi!E96+Rashodi!E101+Rashodi!E106+Rashodi!E112+Rashodi!E118+Rashodi!E124+Rashodi!E135+Rashodi!E139+Rashodi!E145+Rashodi!E150</f>
        <v>3288776.03</v>
      </c>
      <c r="I12" s="83">
        <f>Rashodi!F11+Rashodi!F22+Rashodi!F32+Rashodi!F39+Rashodi!F45+Rashodi!F52+Rashodi!F57+Rashodi!F62+Rashodi!F71+Rashodi!F76+Rashodi!F86+Rashodi!F91+Rashodi!F96+Rashodi!F101+Rashodi!F106+Rashodi!F112+Rashodi!F118+Rashodi!F124+Rashodi!F135+Rashodi!F139+Rashodi!F145+Rashodi!F150</f>
        <v>3288776.03</v>
      </c>
    </row>
    <row r="13" spans="1:12" s="21" customFormat="1" x14ac:dyDescent="0.25">
      <c r="A13" s="99">
        <v>4</v>
      </c>
      <c r="B13" s="125" t="s">
        <v>34</v>
      </c>
      <c r="C13" s="124"/>
      <c r="D13" s="124"/>
      <c r="E13" s="124"/>
      <c r="F13" s="124"/>
      <c r="G13" s="83">
        <f>Rashodi!D130+Rashodi!D156+Rashodi!D162+Rashodi!D166+Rashodi!D171+Rashodi!D175+Rashodi!D179+Rashodi!D184</f>
        <v>14714</v>
      </c>
      <c r="H13" s="83">
        <f>Rashodi!E130+Rashodi!E156+Rashodi!E162+Rashodi!E166+Rashodi!E171+Rashodi!E175+Rashodi!E179+Rashodi!E184</f>
        <v>14714</v>
      </c>
      <c r="I13" s="83">
        <f>Rashodi!F130+Rashodi!F156+Rashodi!F162+Rashodi!F166+Rashodi!F171+Rashodi!F175+Rashodi!F179+Rashodi!F184</f>
        <v>14714</v>
      </c>
    </row>
    <row r="14" spans="1:12" s="40" customFormat="1" ht="15" customHeight="1" x14ac:dyDescent="0.25">
      <c r="A14" s="98"/>
      <c r="B14" s="114" t="s">
        <v>35</v>
      </c>
      <c r="C14" s="129"/>
      <c r="D14" s="129"/>
      <c r="E14" s="129"/>
      <c r="F14" s="130"/>
      <c r="G14" s="79">
        <f>G8-G11</f>
        <v>0</v>
      </c>
      <c r="H14" s="79">
        <f>H8-H11</f>
        <v>0</v>
      </c>
      <c r="I14" s="79">
        <f>I8-I11</f>
        <v>0</v>
      </c>
      <c r="K14" s="40" t="s">
        <v>109</v>
      </c>
    </row>
    <row r="15" spans="1:12" x14ac:dyDescent="0.25">
      <c r="A15" s="76"/>
      <c r="B15" s="123"/>
      <c r="C15" s="123"/>
      <c r="D15" s="123"/>
      <c r="E15" s="123"/>
      <c r="F15" s="123"/>
      <c r="G15" s="123"/>
      <c r="H15" s="123"/>
      <c r="I15" s="123"/>
    </row>
    <row r="16" spans="1:12" s="40" customFormat="1" ht="15" customHeight="1" x14ac:dyDescent="0.25">
      <c r="A16" s="98"/>
      <c r="B16" s="116" t="s">
        <v>36</v>
      </c>
      <c r="C16" s="117"/>
      <c r="D16" s="117"/>
      <c r="E16" s="117"/>
      <c r="F16" s="118"/>
      <c r="G16" s="78">
        <v>0</v>
      </c>
      <c r="H16" s="78">
        <v>0</v>
      </c>
      <c r="I16" s="79">
        <v>0</v>
      </c>
    </row>
    <row r="17" spans="1:9" x14ac:dyDescent="0.25">
      <c r="A17" s="76"/>
      <c r="B17" s="131"/>
      <c r="C17" s="131"/>
      <c r="D17" s="131"/>
      <c r="E17" s="131"/>
      <c r="F17" s="131"/>
      <c r="G17" s="131"/>
      <c r="H17" s="131"/>
      <c r="I17" s="131"/>
    </row>
    <row r="18" spans="1:9" s="21" customFormat="1" x14ac:dyDescent="0.25">
      <c r="A18" s="99">
        <v>8</v>
      </c>
      <c r="B18" s="119" t="s">
        <v>37</v>
      </c>
      <c r="C18" s="120"/>
      <c r="D18" s="120"/>
      <c r="E18" s="120"/>
      <c r="F18" s="120"/>
      <c r="G18" s="82">
        <v>0</v>
      </c>
      <c r="H18" s="82">
        <v>0</v>
      </c>
      <c r="I18" s="82">
        <v>0</v>
      </c>
    </row>
    <row r="19" spans="1:9" s="21" customFormat="1" x14ac:dyDescent="0.25">
      <c r="A19" s="99">
        <v>5</v>
      </c>
      <c r="B19" s="119" t="s">
        <v>38</v>
      </c>
      <c r="C19" s="120"/>
      <c r="D19" s="120"/>
      <c r="E19" s="120"/>
      <c r="F19" s="120"/>
      <c r="G19" s="82">
        <v>0</v>
      </c>
      <c r="H19" s="82">
        <v>0</v>
      </c>
      <c r="I19" s="82">
        <v>0</v>
      </c>
    </row>
    <row r="20" spans="1:9" s="40" customFormat="1" x14ac:dyDescent="0.25">
      <c r="A20" s="98"/>
      <c r="B20" s="114" t="s">
        <v>39</v>
      </c>
      <c r="C20" s="115"/>
      <c r="D20" s="115"/>
      <c r="E20" s="115"/>
      <c r="F20" s="115"/>
      <c r="G20" s="77">
        <f>G18-G19</f>
        <v>0</v>
      </c>
      <c r="H20" s="77">
        <f>H18-H19</f>
        <v>0</v>
      </c>
      <c r="I20" s="77">
        <f>I18-I19</f>
        <v>0</v>
      </c>
    </row>
    <row r="22" spans="1:9" x14ac:dyDescent="0.25">
      <c r="C22" s="89"/>
      <c r="D22" s="89"/>
      <c r="E22" s="89"/>
    </row>
    <row r="23" spans="1:9" ht="15" customHeight="1" x14ac:dyDescent="0.25">
      <c r="B23" s="37" t="s">
        <v>143</v>
      </c>
      <c r="D23" s="94"/>
      <c r="E23" s="94"/>
      <c r="F23" s="95"/>
      <c r="G23" s="95"/>
      <c r="H23" s="95" t="s">
        <v>28</v>
      </c>
    </row>
    <row r="24" spans="1:9" x14ac:dyDescent="0.25">
      <c r="B24" s="96"/>
      <c r="D24" s="95"/>
      <c r="E24" s="95"/>
      <c r="F24" s="95"/>
      <c r="H24" s="95" t="s">
        <v>65</v>
      </c>
    </row>
    <row r="25" spans="1:9" x14ac:dyDescent="0.25">
      <c r="B25" s="95" t="s">
        <v>142</v>
      </c>
      <c r="D25" s="95"/>
      <c r="E25" s="95"/>
      <c r="F25" s="95"/>
    </row>
    <row r="26" spans="1:9" x14ac:dyDescent="0.25">
      <c r="B26" s="95"/>
      <c r="D26" s="95"/>
      <c r="E26" s="95"/>
      <c r="F26" s="95"/>
      <c r="G26" s="95"/>
    </row>
    <row r="27" spans="1:9" x14ac:dyDescent="0.25">
      <c r="B27" s="95" t="s">
        <v>141</v>
      </c>
      <c r="D27" s="95"/>
      <c r="E27" s="95"/>
      <c r="F27" s="95"/>
      <c r="G27" s="95"/>
    </row>
  </sheetData>
  <mergeCells count="15">
    <mergeCell ref="A4:I4"/>
    <mergeCell ref="B20:F20"/>
    <mergeCell ref="B16:F16"/>
    <mergeCell ref="B18:F18"/>
    <mergeCell ref="B19:F19"/>
    <mergeCell ref="B8:F8"/>
    <mergeCell ref="B15:I15"/>
    <mergeCell ref="B9:F9"/>
    <mergeCell ref="B10:F10"/>
    <mergeCell ref="B12:F12"/>
    <mergeCell ref="B13:F13"/>
    <mergeCell ref="B14:F14"/>
    <mergeCell ref="B17:I17"/>
    <mergeCell ref="B7:F7"/>
    <mergeCell ref="A5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35" sqref="B35"/>
    </sheetView>
  </sheetViews>
  <sheetFormatPr defaultRowHeight="15" x14ac:dyDescent="0.25"/>
  <cols>
    <col min="1" max="1" width="8.85546875" customWidth="1"/>
    <col min="2" max="2" width="61.7109375" customWidth="1"/>
    <col min="3" max="3" width="15.5703125" customWidth="1"/>
    <col min="4" max="4" width="14.5703125" customWidth="1"/>
    <col min="5" max="5" width="14.7109375" customWidth="1"/>
  </cols>
  <sheetData>
    <row r="1" spans="1:8" ht="15.75" customHeight="1" x14ac:dyDescent="0.3">
      <c r="A1" s="93" t="s">
        <v>54</v>
      </c>
      <c r="B1" s="4"/>
    </row>
    <row r="2" spans="1:8" ht="15.75" customHeight="1" x14ac:dyDescent="0.3">
      <c r="A2" s="87" t="s">
        <v>55</v>
      </c>
      <c r="B2" s="4"/>
    </row>
    <row r="3" spans="1:8" ht="15.75" customHeight="1" x14ac:dyDescent="0.25"/>
    <row r="4" spans="1:8" ht="55.5" customHeight="1" x14ac:dyDescent="0.25">
      <c r="A4" s="138" t="s">
        <v>150</v>
      </c>
      <c r="B4" s="138"/>
      <c r="C4" s="138"/>
      <c r="D4" s="138"/>
      <c r="E4" s="138"/>
      <c r="F4" s="86"/>
      <c r="G4" s="86"/>
      <c r="H4" s="86"/>
    </row>
    <row r="5" spans="1:8" ht="31.5" customHeight="1" x14ac:dyDescent="0.25">
      <c r="A5" s="139" t="s">
        <v>151</v>
      </c>
      <c r="B5" s="140"/>
      <c r="C5" s="140"/>
      <c r="D5" s="140"/>
      <c r="E5" s="141"/>
    </row>
    <row r="6" spans="1:8" ht="15.75" customHeight="1" x14ac:dyDescent="0.25"/>
    <row r="7" spans="1:8" ht="52.5" customHeight="1" x14ac:dyDescent="0.25">
      <c r="A7" s="85" t="s">
        <v>1</v>
      </c>
      <c r="B7" s="11" t="s">
        <v>2</v>
      </c>
      <c r="C7" s="3" t="s">
        <v>144</v>
      </c>
      <c r="D7" s="3" t="s">
        <v>145</v>
      </c>
      <c r="E7" s="3" t="s">
        <v>146</v>
      </c>
    </row>
    <row r="8" spans="1:8" x14ac:dyDescent="0.25">
      <c r="A8" s="10">
        <v>6</v>
      </c>
      <c r="B8" s="10" t="s">
        <v>30</v>
      </c>
      <c r="C8" s="43">
        <f>C9+C13+C15+C18</f>
        <v>3333490.0300000003</v>
      </c>
      <c r="D8" s="43">
        <f t="shared" ref="D8:E8" si="0">D9+D13+D15+D18</f>
        <v>3303490.0300000003</v>
      </c>
      <c r="E8" s="43">
        <f t="shared" si="0"/>
        <v>3303490.0300000003</v>
      </c>
    </row>
    <row r="9" spans="1:8" x14ac:dyDescent="0.25">
      <c r="A9" s="10">
        <v>63</v>
      </c>
      <c r="B9" s="10" t="s">
        <v>49</v>
      </c>
      <c r="C9" s="43">
        <f t="shared" ref="C9" si="1">SUM(C10:C12)</f>
        <v>2599790</v>
      </c>
      <c r="D9" s="43">
        <f>Rashodi!E10+Rashodi!E56+Rashodi!E70+Rashodi!E75+Rashodi!E85+Rashodi!E90+Rashodi!E95+Rashodi!E123+Rashodi!E134+Rashodi!E138+Rashodi!E149+Rashodi!E174+Rashodi!E183</f>
        <v>2569790</v>
      </c>
      <c r="E9" s="43">
        <f>Rashodi!F10+Rashodi!F56+Rashodi!F70+Rashodi!F75+Rashodi!F85+Rashodi!F90+Rashodi!F95+Rashodi!F123+Rashodi!F134+Rashodi!F138+Rashodi!F149+Rashodi!F174+Rashodi!F183</f>
        <v>2569790</v>
      </c>
    </row>
    <row r="10" spans="1:8" s="21" customFormat="1" x14ac:dyDescent="0.25">
      <c r="A10" s="19">
        <v>636</v>
      </c>
      <c r="B10" s="19" t="s">
        <v>129</v>
      </c>
      <c r="C10" s="29">
        <f>Rashodi!D10+Rashodi!D174+Rashodi!D183</f>
        <v>2486000</v>
      </c>
      <c r="D10" s="29"/>
      <c r="E10" s="29"/>
    </row>
    <row r="11" spans="1:8" s="21" customFormat="1" x14ac:dyDescent="0.25">
      <c r="A11" s="19">
        <v>636</v>
      </c>
      <c r="B11" s="19" t="s">
        <v>128</v>
      </c>
      <c r="C11" s="29">
        <f>Rashodi!D70+Rashodi!D75+Rashodi!D85+Rashodi!D90+Rashodi!D95+Rashodi!D123+Rashodi!D149</f>
        <v>78690</v>
      </c>
      <c r="D11" s="29"/>
      <c r="E11" s="29"/>
    </row>
    <row r="12" spans="1:8" s="21" customFormat="1" x14ac:dyDescent="0.25">
      <c r="A12" s="19">
        <v>638</v>
      </c>
      <c r="B12" s="19" t="s">
        <v>131</v>
      </c>
      <c r="C12" s="29">
        <f>Rashodi!D56+Rashodi!D134+Rashodi!D138</f>
        <v>35100</v>
      </c>
      <c r="D12" s="29"/>
      <c r="E12" s="29"/>
    </row>
    <row r="13" spans="1:8" x14ac:dyDescent="0.25">
      <c r="A13" s="10">
        <v>65</v>
      </c>
      <c r="B13" s="10" t="s">
        <v>60</v>
      </c>
      <c r="C13" s="43">
        <f t="shared" ref="C13" si="2">C14</f>
        <v>136000</v>
      </c>
      <c r="D13" s="43">
        <f>Rashodi!E61+Rashodi!E111</f>
        <v>136000</v>
      </c>
      <c r="E13" s="43">
        <f>Rashodi!F61+Rashodi!F111</f>
        <v>136000</v>
      </c>
    </row>
    <row r="14" spans="1:8" s="21" customFormat="1" x14ac:dyDescent="0.25">
      <c r="A14" s="19">
        <v>652</v>
      </c>
      <c r="B14" s="19" t="s">
        <v>40</v>
      </c>
      <c r="C14" s="29">
        <f>Rashodi!D61+Rashodi!D111</f>
        <v>136000</v>
      </c>
      <c r="D14" s="29"/>
      <c r="E14" s="29"/>
    </row>
    <row r="15" spans="1:8" x14ac:dyDescent="0.25">
      <c r="A15" s="10">
        <v>66</v>
      </c>
      <c r="B15" s="10" t="s">
        <v>58</v>
      </c>
      <c r="C15" s="43">
        <f t="shared" ref="C15" si="3">SUM(C16:C17)</f>
        <v>17714</v>
      </c>
      <c r="D15" s="43">
        <f>Rashodi!E38+Rashodi!E105+Rashodi!E117+Rashodi!E161+Rashodi!E165+Rashodi!E170+Rashodi!E178</f>
        <v>17714</v>
      </c>
      <c r="E15" s="43">
        <f>Rashodi!F38+Rashodi!F105+Rashodi!F117+Rashodi!F161+Rashodi!F165+Rashodi!F170+Rashodi!F178</f>
        <v>17714</v>
      </c>
    </row>
    <row r="16" spans="1:8" s="21" customFormat="1" x14ac:dyDescent="0.25">
      <c r="A16" s="19">
        <v>661</v>
      </c>
      <c r="B16" s="19" t="s">
        <v>130</v>
      </c>
      <c r="C16" s="29">
        <f>Rashodi!D38+Rashodi!D105+Rashodi!D161+Rashodi!D170</f>
        <v>10000</v>
      </c>
      <c r="D16" s="29"/>
      <c r="E16" s="29"/>
    </row>
    <row r="17" spans="1:5" s="21" customFormat="1" x14ac:dyDescent="0.25">
      <c r="A17" s="19">
        <v>663</v>
      </c>
      <c r="B17" s="19" t="s">
        <v>50</v>
      </c>
      <c r="C17" s="29">
        <f>Rashodi!D117+Rashodi!D165+Rashodi!D178</f>
        <v>7714</v>
      </c>
      <c r="D17" s="29"/>
      <c r="E17" s="29"/>
    </row>
    <row r="18" spans="1:5" x14ac:dyDescent="0.25">
      <c r="A18" s="10">
        <v>67</v>
      </c>
      <c r="B18" s="10" t="s">
        <v>134</v>
      </c>
      <c r="C18" s="43">
        <f t="shared" ref="C18" si="4">SUM(C19:C22)</f>
        <v>579986.03</v>
      </c>
      <c r="D18" s="43">
        <f>Rashodi!E21+Rashodi!E31+Rashodi!E44+Rashodi!E51+Rashodi!E100+Rashodi!E129+Rashodi!E144+Rashodi!E155</f>
        <v>579986.03</v>
      </c>
      <c r="E18" s="43">
        <f>Rashodi!F21+Rashodi!F31+Rashodi!F44+Rashodi!F51+Rashodi!F100+Rashodi!F129+Rashodi!F144+Rashodi!F155</f>
        <v>579986.03</v>
      </c>
    </row>
    <row r="19" spans="1:5" s="21" customFormat="1" x14ac:dyDescent="0.25">
      <c r="A19" s="19">
        <v>671</v>
      </c>
      <c r="B19" s="19" t="s">
        <v>135</v>
      </c>
      <c r="C19" s="29">
        <f>Rashodi!D21+Rashodi!D31</f>
        <v>498225</v>
      </c>
      <c r="D19" s="29"/>
      <c r="E19" s="29"/>
    </row>
    <row r="20" spans="1:5" s="21" customFormat="1" x14ac:dyDescent="0.25">
      <c r="A20" s="19">
        <v>671</v>
      </c>
      <c r="B20" s="19" t="s">
        <v>136</v>
      </c>
      <c r="C20" s="29">
        <f>Rashodi!D44+Rashodi!D51+Rashodi!D100+Rashodi!D129</f>
        <v>81761.03</v>
      </c>
      <c r="D20" s="29"/>
      <c r="E20" s="29"/>
    </row>
    <row r="21" spans="1:5" s="21" customFormat="1" x14ac:dyDescent="0.25">
      <c r="A21" s="19">
        <v>671</v>
      </c>
      <c r="B21" s="19" t="s">
        <v>132</v>
      </c>
      <c r="C21" s="29">
        <f>Rashodi!D144</f>
        <v>0</v>
      </c>
      <c r="D21" s="29"/>
      <c r="E21" s="29"/>
    </row>
    <row r="22" spans="1:5" s="21" customFormat="1" x14ac:dyDescent="0.25">
      <c r="A22" s="19">
        <v>671</v>
      </c>
      <c r="B22" s="19" t="s">
        <v>133</v>
      </c>
      <c r="C22" s="29">
        <f>Rashodi!D155</f>
        <v>0</v>
      </c>
      <c r="D22" s="29"/>
      <c r="E22" s="29"/>
    </row>
    <row r="23" spans="1:5" s="40" customFormat="1" x14ac:dyDescent="0.25">
      <c r="A23" s="10">
        <v>92</v>
      </c>
      <c r="B23" s="10" t="s">
        <v>71</v>
      </c>
      <c r="C23" s="43">
        <f t="shared" ref="C23" si="5">C24</f>
        <v>0</v>
      </c>
      <c r="D23" s="43">
        <v>0</v>
      </c>
      <c r="E23" s="43">
        <v>0</v>
      </c>
    </row>
    <row r="24" spans="1:5" s="21" customFormat="1" x14ac:dyDescent="0.25">
      <c r="A24" s="19">
        <v>922</v>
      </c>
      <c r="B24" s="19" t="s">
        <v>71</v>
      </c>
      <c r="C24" s="29">
        <v>0</v>
      </c>
      <c r="D24" s="29"/>
      <c r="E24" s="29"/>
    </row>
    <row r="25" spans="1:5" x14ac:dyDescent="0.25">
      <c r="A25" s="1"/>
      <c r="B25" s="10" t="s">
        <v>154</v>
      </c>
      <c r="C25" s="43">
        <f>C8+C23</f>
        <v>3333490.0300000003</v>
      </c>
      <c r="D25" s="43">
        <f t="shared" ref="D25:E25" si="6">D8+D23</f>
        <v>3303490.0300000003</v>
      </c>
      <c r="E25" s="43">
        <f t="shared" si="6"/>
        <v>3303490.0300000003</v>
      </c>
    </row>
    <row r="28" spans="1:5" x14ac:dyDescent="0.25">
      <c r="B28" s="94" t="s">
        <v>139</v>
      </c>
      <c r="C28" s="95" t="s">
        <v>28</v>
      </c>
    </row>
    <row r="29" spans="1:5" x14ac:dyDescent="0.25">
      <c r="B29" s="89"/>
      <c r="C29" s="95" t="s">
        <v>65</v>
      </c>
    </row>
    <row r="30" spans="1:5" x14ac:dyDescent="0.25">
      <c r="B30" s="18" t="s">
        <v>140</v>
      </c>
    </row>
    <row r="32" spans="1:5" x14ac:dyDescent="0.25">
      <c r="B32" t="s">
        <v>138</v>
      </c>
    </row>
  </sheetData>
  <mergeCells count="2">
    <mergeCell ref="A4:E4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"/>
  <sheetViews>
    <sheetView workbookViewId="0">
      <selection activeCell="I150" sqref="I150"/>
    </sheetView>
  </sheetViews>
  <sheetFormatPr defaultRowHeight="15" x14ac:dyDescent="0.25"/>
  <cols>
    <col min="1" max="1" width="8.28515625" customWidth="1"/>
    <col min="2" max="2" width="7.28515625" customWidth="1"/>
    <col min="3" max="3" width="54.42578125" customWidth="1"/>
    <col min="4" max="4" width="13.28515625" style="26" customWidth="1"/>
    <col min="5" max="6" width="11.7109375" bestFit="1" customWidth="1"/>
    <col min="7" max="22" width="9.140625" style="12"/>
  </cols>
  <sheetData>
    <row r="1" spans="1:22" ht="15.75" x14ac:dyDescent="0.25">
      <c r="A1" s="92" t="s">
        <v>54</v>
      </c>
    </row>
    <row r="2" spans="1:22" ht="15.75" x14ac:dyDescent="0.25">
      <c r="A2" s="88" t="s">
        <v>55</v>
      </c>
    </row>
    <row r="3" spans="1:22" ht="15.75" customHeight="1" x14ac:dyDescent="0.25"/>
    <row r="4" spans="1:22" ht="55.5" customHeight="1" x14ac:dyDescent="0.25">
      <c r="A4" s="113" t="s">
        <v>150</v>
      </c>
      <c r="B4" s="113"/>
      <c r="C4" s="113"/>
      <c r="D4" s="113"/>
      <c r="E4" s="113"/>
      <c r="F4" s="113"/>
    </row>
    <row r="5" spans="1:22" ht="31.5" customHeight="1" x14ac:dyDescent="0.25">
      <c r="A5" s="139" t="s">
        <v>152</v>
      </c>
      <c r="B5" s="140"/>
      <c r="C5" s="140"/>
      <c r="D5" s="140"/>
      <c r="E5" s="140"/>
      <c r="F5" s="141"/>
    </row>
    <row r="6" spans="1:22" ht="15.75" x14ac:dyDescent="0.25">
      <c r="A6" s="142"/>
      <c r="B6" s="143"/>
      <c r="C6" s="143"/>
      <c r="D6" s="143"/>
      <c r="E6" s="143"/>
      <c r="F6" s="144"/>
    </row>
    <row r="7" spans="1:22" ht="52.5" customHeight="1" x14ac:dyDescent="0.25">
      <c r="A7" s="16" t="s">
        <v>0</v>
      </c>
      <c r="B7" s="16" t="s">
        <v>1</v>
      </c>
      <c r="C7" s="16" t="s">
        <v>2</v>
      </c>
      <c r="D7" s="27" t="s">
        <v>144</v>
      </c>
      <c r="E7" s="3" t="s">
        <v>145</v>
      </c>
      <c r="F7" s="3" t="s">
        <v>146</v>
      </c>
    </row>
    <row r="8" spans="1:22" x14ac:dyDescent="0.25">
      <c r="A8" s="103" t="s">
        <v>44</v>
      </c>
      <c r="B8" s="149" t="s">
        <v>124</v>
      </c>
      <c r="C8" s="151"/>
      <c r="D8" s="104">
        <f t="shared" ref="D8:F10" si="0">D9</f>
        <v>2484000</v>
      </c>
      <c r="E8" s="104">
        <f t="shared" si="0"/>
        <v>2484000</v>
      </c>
      <c r="F8" s="104">
        <f t="shared" si="0"/>
        <v>2484000</v>
      </c>
    </row>
    <row r="9" spans="1:22" s="40" customFormat="1" x14ac:dyDescent="0.25">
      <c r="A9" s="10" t="s">
        <v>45</v>
      </c>
      <c r="B9" s="147" t="s">
        <v>102</v>
      </c>
      <c r="C9" s="148"/>
      <c r="D9" s="43">
        <f t="shared" si="0"/>
        <v>2484000</v>
      </c>
      <c r="E9" s="43">
        <f t="shared" si="0"/>
        <v>2484000</v>
      </c>
      <c r="F9" s="43">
        <f t="shared" si="0"/>
        <v>2484000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x14ac:dyDescent="0.25">
      <c r="A10" s="25">
        <v>53082</v>
      </c>
      <c r="B10" s="145" t="s">
        <v>99</v>
      </c>
      <c r="C10" s="146"/>
      <c r="D10" s="28">
        <f t="shared" si="0"/>
        <v>2484000</v>
      </c>
      <c r="E10" s="28">
        <f t="shared" si="0"/>
        <v>2484000</v>
      </c>
      <c r="F10" s="28">
        <f t="shared" si="0"/>
        <v>2484000</v>
      </c>
    </row>
    <row r="11" spans="1:22" x14ac:dyDescent="0.25">
      <c r="A11" s="1"/>
      <c r="B11" s="1">
        <v>3</v>
      </c>
      <c r="C11" s="1" t="s">
        <v>3</v>
      </c>
      <c r="D11" s="28">
        <f t="shared" ref="D11" si="1">D12+D16</f>
        <v>2484000</v>
      </c>
      <c r="E11" s="28">
        <f t="shared" ref="E11:F11" si="2">E12+E16</f>
        <v>2484000</v>
      </c>
      <c r="F11" s="28">
        <f t="shared" si="2"/>
        <v>2484000</v>
      </c>
    </row>
    <row r="12" spans="1:22" x14ac:dyDescent="0.25">
      <c r="A12" s="1"/>
      <c r="B12" s="1">
        <v>31</v>
      </c>
      <c r="C12" s="1" t="s">
        <v>4</v>
      </c>
      <c r="D12" s="28">
        <f t="shared" ref="D12" si="3">SUM(D13:D15)</f>
        <v>2302000</v>
      </c>
      <c r="E12" s="28">
        <f>D12</f>
        <v>2302000</v>
      </c>
      <c r="F12" s="28">
        <f>E12</f>
        <v>2302000</v>
      </c>
    </row>
    <row r="13" spans="1:22" s="21" customFormat="1" x14ac:dyDescent="0.25">
      <c r="A13" s="19"/>
      <c r="B13" s="19">
        <v>311</v>
      </c>
      <c r="C13" s="19" t="s">
        <v>5</v>
      </c>
      <c r="D13" s="29">
        <v>1930000</v>
      </c>
      <c r="E13" s="29"/>
      <c r="F13" s="2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1" customFormat="1" x14ac:dyDescent="0.25">
      <c r="A14" s="19"/>
      <c r="B14" s="19">
        <v>312</v>
      </c>
      <c r="C14" s="19" t="s">
        <v>6</v>
      </c>
      <c r="D14" s="29">
        <v>40000</v>
      </c>
      <c r="E14" s="29"/>
      <c r="F14" s="2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21" customFormat="1" x14ac:dyDescent="0.25">
      <c r="A15" s="19"/>
      <c r="B15" s="19">
        <v>313</v>
      </c>
      <c r="C15" s="19" t="s">
        <v>7</v>
      </c>
      <c r="D15" s="29">
        <v>332000</v>
      </c>
      <c r="E15" s="29"/>
      <c r="F15" s="2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1"/>
      <c r="B16" s="1">
        <v>32</v>
      </c>
      <c r="C16" s="1" t="s">
        <v>8</v>
      </c>
      <c r="D16" s="28">
        <f t="shared" ref="D16" si="4">SUM(D17:D18)</f>
        <v>182000</v>
      </c>
      <c r="E16" s="28">
        <f>D16</f>
        <v>182000</v>
      </c>
      <c r="F16" s="28">
        <f>E16</f>
        <v>182000</v>
      </c>
    </row>
    <row r="17" spans="1:22" s="21" customFormat="1" x14ac:dyDescent="0.25">
      <c r="A17" s="19"/>
      <c r="B17" s="19">
        <v>321</v>
      </c>
      <c r="C17" s="19" t="s">
        <v>9</v>
      </c>
      <c r="D17" s="29">
        <v>169500</v>
      </c>
      <c r="E17" s="29"/>
      <c r="F17" s="2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21" customFormat="1" x14ac:dyDescent="0.25">
      <c r="A18" s="19"/>
      <c r="B18" s="19">
        <v>329</v>
      </c>
      <c r="C18" s="19" t="s">
        <v>120</v>
      </c>
      <c r="D18" s="29">
        <v>12500</v>
      </c>
      <c r="E18" s="29"/>
      <c r="F18" s="2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105">
        <v>2101</v>
      </c>
      <c r="B19" s="149" t="s">
        <v>110</v>
      </c>
      <c r="C19" s="150"/>
      <c r="D19" s="104">
        <f t="shared" ref="D19" si="5">D20+D30+D37</f>
        <v>503225</v>
      </c>
      <c r="E19" s="104">
        <f t="shared" ref="E19:F19" si="6">E20+E30+E37</f>
        <v>503225</v>
      </c>
      <c r="F19" s="104">
        <f t="shared" si="6"/>
        <v>503225</v>
      </c>
    </row>
    <row r="20" spans="1:22" s="40" customFormat="1" x14ac:dyDescent="0.25">
      <c r="A20" s="10" t="s">
        <v>10</v>
      </c>
      <c r="B20" s="147" t="s">
        <v>103</v>
      </c>
      <c r="C20" s="148"/>
      <c r="D20" s="43">
        <f t="shared" ref="D20:F21" si="7">D21</f>
        <v>87000</v>
      </c>
      <c r="E20" s="43">
        <f t="shared" si="7"/>
        <v>87000</v>
      </c>
      <c r="F20" s="43">
        <f t="shared" si="7"/>
        <v>87000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x14ac:dyDescent="0.25">
      <c r="A21" s="25">
        <v>48005</v>
      </c>
      <c r="B21" s="145" t="s">
        <v>93</v>
      </c>
      <c r="C21" s="146"/>
      <c r="D21" s="28">
        <f t="shared" si="7"/>
        <v>87000</v>
      </c>
      <c r="E21" s="28">
        <f t="shared" si="7"/>
        <v>87000</v>
      </c>
      <c r="F21" s="28">
        <f t="shared" si="7"/>
        <v>87000</v>
      </c>
    </row>
    <row r="22" spans="1:22" x14ac:dyDescent="0.25">
      <c r="A22" s="1"/>
      <c r="B22" s="1">
        <v>3</v>
      </c>
      <c r="C22" s="1" t="s">
        <v>3</v>
      </c>
      <c r="D22" s="28">
        <f t="shared" ref="D22" si="8">D23+D28</f>
        <v>87000</v>
      </c>
      <c r="E22" s="28">
        <f t="shared" ref="E22:F22" si="9">E23+E28</f>
        <v>87000</v>
      </c>
      <c r="F22" s="28">
        <f t="shared" si="9"/>
        <v>87000</v>
      </c>
    </row>
    <row r="23" spans="1:22" x14ac:dyDescent="0.25">
      <c r="A23" s="1"/>
      <c r="B23" s="1">
        <v>32</v>
      </c>
      <c r="C23" s="1" t="s">
        <v>8</v>
      </c>
      <c r="D23" s="28">
        <f t="shared" ref="D23" si="10">SUM(D24:D27)</f>
        <v>81800</v>
      </c>
      <c r="E23" s="28">
        <v>81800</v>
      </c>
      <c r="F23" s="28">
        <f>E23</f>
        <v>81800</v>
      </c>
    </row>
    <row r="24" spans="1:22" s="21" customFormat="1" x14ac:dyDescent="0.25">
      <c r="A24" s="19"/>
      <c r="B24" s="19">
        <v>321</v>
      </c>
      <c r="C24" s="19" t="s">
        <v>9</v>
      </c>
      <c r="D24" s="29">
        <f>7500+1000+100</f>
        <v>8600</v>
      </c>
      <c r="E24" s="29"/>
      <c r="F24" s="2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s="21" customFormat="1" x14ac:dyDescent="0.25">
      <c r="A25" s="19"/>
      <c r="B25" s="19">
        <v>322</v>
      </c>
      <c r="C25" s="19" t="s">
        <v>11</v>
      </c>
      <c r="D25" s="29">
        <f>30946+3100+2500+1000</f>
        <v>37546</v>
      </c>
      <c r="E25" s="29"/>
      <c r="F25" s="2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21" customFormat="1" x14ac:dyDescent="0.25">
      <c r="A26" s="19"/>
      <c r="B26" s="19">
        <v>323</v>
      </c>
      <c r="C26" s="19" t="s">
        <v>12</v>
      </c>
      <c r="D26" s="29">
        <f>10000+50+4200+4575+3922.5+150+4700+692</f>
        <v>28289.5</v>
      </c>
      <c r="E26" s="29"/>
      <c r="F26" s="2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1" customFormat="1" x14ac:dyDescent="0.25">
      <c r="A27" s="19"/>
      <c r="B27" s="19">
        <v>329</v>
      </c>
      <c r="C27" s="19" t="s">
        <v>13</v>
      </c>
      <c r="D27" s="29">
        <f>1000+950+5414.5</f>
        <v>7364.5</v>
      </c>
      <c r="E27" s="29"/>
      <c r="F27" s="2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1"/>
      <c r="B28" s="1">
        <v>34</v>
      </c>
      <c r="C28" s="1" t="s">
        <v>14</v>
      </c>
      <c r="D28" s="28">
        <f t="shared" ref="D28" si="11">D29</f>
        <v>5200</v>
      </c>
      <c r="E28" s="28">
        <v>5200</v>
      </c>
      <c r="F28" s="28">
        <v>5200</v>
      </c>
    </row>
    <row r="29" spans="1:22" s="21" customFormat="1" x14ac:dyDescent="0.25">
      <c r="A29" s="19"/>
      <c r="B29" s="19">
        <v>343</v>
      </c>
      <c r="C29" s="19" t="s">
        <v>15</v>
      </c>
      <c r="D29" s="29">
        <v>5200</v>
      </c>
      <c r="E29" s="29"/>
      <c r="F29" s="2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40" customFormat="1" x14ac:dyDescent="0.25">
      <c r="A30" s="10" t="s">
        <v>16</v>
      </c>
      <c r="B30" s="147" t="s">
        <v>104</v>
      </c>
      <c r="C30" s="148"/>
      <c r="D30" s="43">
        <f t="shared" ref="D30:F31" si="12">D31</f>
        <v>411225</v>
      </c>
      <c r="E30" s="43">
        <f t="shared" si="12"/>
        <v>411225</v>
      </c>
      <c r="F30" s="43">
        <f t="shared" si="12"/>
        <v>411225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x14ac:dyDescent="0.25">
      <c r="A31" s="25">
        <v>48005</v>
      </c>
      <c r="B31" s="145" t="s">
        <v>93</v>
      </c>
      <c r="C31" s="146"/>
      <c r="D31" s="28">
        <f t="shared" si="12"/>
        <v>411225</v>
      </c>
      <c r="E31" s="28">
        <f t="shared" si="12"/>
        <v>411225</v>
      </c>
      <c r="F31" s="28">
        <f t="shared" si="12"/>
        <v>411225</v>
      </c>
    </row>
    <row r="32" spans="1:22" x14ac:dyDescent="0.25">
      <c r="A32" s="1"/>
      <c r="B32" s="1">
        <v>3</v>
      </c>
      <c r="C32" s="1" t="s">
        <v>3</v>
      </c>
      <c r="D32" s="28">
        <f t="shared" ref="D32" si="13">D33+D35</f>
        <v>411225</v>
      </c>
      <c r="E32" s="28">
        <f t="shared" ref="E32:F32" si="14">E33+E35</f>
        <v>411225</v>
      </c>
      <c r="F32" s="28">
        <f t="shared" si="14"/>
        <v>411225</v>
      </c>
    </row>
    <row r="33" spans="1:22" x14ac:dyDescent="0.25">
      <c r="A33" s="1"/>
      <c r="B33" s="1">
        <v>32</v>
      </c>
      <c r="C33" s="1" t="s">
        <v>8</v>
      </c>
      <c r="D33" s="28">
        <f t="shared" ref="D33" si="15">D34</f>
        <v>4000</v>
      </c>
      <c r="E33" s="28">
        <v>4000</v>
      </c>
      <c r="F33" s="28">
        <v>4000</v>
      </c>
    </row>
    <row r="34" spans="1:22" s="21" customFormat="1" x14ac:dyDescent="0.25">
      <c r="A34" s="19"/>
      <c r="B34" s="19">
        <v>323</v>
      </c>
      <c r="C34" s="19" t="s">
        <v>12</v>
      </c>
      <c r="D34" s="29">
        <f>4000</f>
        <v>4000</v>
      </c>
      <c r="E34" s="29"/>
      <c r="F34" s="2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1"/>
      <c r="B35" s="1">
        <v>37</v>
      </c>
      <c r="C35" s="1" t="s">
        <v>122</v>
      </c>
      <c r="D35" s="28">
        <f t="shared" ref="D35" si="16">D36</f>
        <v>407225</v>
      </c>
      <c r="E35" s="28">
        <v>407225</v>
      </c>
      <c r="F35" s="28">
        <f>E35</f>
        <v>407225</v>
      </c>
    </row>
    <row r="36" spans="1:22" s="21" customFormat="1" x14ac:dyDescent="0.25">
      <c r="A36" s="19"/>
      <c r="B36" s="19">
        <v>372</v>
      </c>
      <c r="C36" s="19" t="s">
        <v>121</v>
      </c>
      <c r="D36" s="29">
        <v>407225</v>
      </c>
      <c r="E36" s="29"/>
      <c r="F36" s="29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40" customFormat="1" x14ac:dyDescent="0.25">
      <c r="A37" s="10" t="s">
        <v>56</v>
      </c>
      <c r="B37" s="147" t="s">
        <v>105</v>
      </c>
      <c r="C37" s="148"/>
      <c r="D37" s="43">
        <f t="shared" ref="D37:F40" si="17">D38</f>
        <v>5000</v>
      </c>
      <c r="E37" s="43">
        <f t="shared" si="17"/>
        <v>5000</v>
      </c>
      <c r="F37" s="43">
        <f t="shared" si="17"/>
        <v>5000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x14ac:dyDescent="0.25">
      <c r="A38" s="25">
        <v>32300</v>
      </c>
      <c r="B38" s="145" t="s">
        <v>106</v>
      </c>
      <c r="C38" s="146"/>
      <c r="D38" s="28">
        <f t="shared" si="17"/>
        <v>5000</v>
      </c>
      <c r="E38" s="28">
        <f t="shared" si="17"/>
        <v>5000</v>
      </c>
      <c r="F38" s="28">
        <f t="shared" si="17"/>
        <v>5000</v>
      </c>
    </row>
    <row r="39" spans="1:22" x14ac:dyDescent="0.25">
      <c r="A39" s="1"/>
      <c r="B39" s="1">
        <v>3</v>
      </c>
      <c r="C39" s="1" t="s">
        <v>3</v>
      </c>
      <c r="D39" s="28">
        <f t="shared" si="17"/>
        <v>5000</v>
      </c>
      <c r="E39" s="28">
        <f t="shared" si="17"/>
        <v>5000</v>
      </c>
      <c r="F39" s="28">
        <f t="shared" si="17"/>
        <v>5000</v>
      </c>
    </row>
    <row r="40" spans="1:22" x14ac:dyDescent="0.25">
      <c r="A40" s="1"/>
      <c r="B40" s="1">
        <v>32</v>
      </c>
      <c r="C40" s="1" t="s">
        <v>8</v>
      </c>
      <c r="D40" s="28">
        <f t="shared" si="17"/>
        <v>5000</v>
      </c>
      <c r="E40" s="28">
        <v>5000</v>
      </c>
      <c r="F40" s="28">
        <f>E40</f>
        <v>5000</v>
      </c>
    </row>
    <row r="41" spans="1:22" s="21" customFormat="1" x14ac:dyDescent="0.25">
      <c r="A41" s="19"/>
      <c r="B41" s="19">
        <v>322</v>
      </c>
      <c r="C41" s="19" t="s">
        <v>19</v>
      </c>
      <c r="D41" s="29">
        <v>5000</v>
      </c>
      <c r="E41" s="29"/>
      <c r="F41" s="2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106" t="s">
        <v>17</v>
      </c>
      <c r="B42" s="149" t="s">
        <v>111</v>
      </c>
      <c r="C42" s="151"/>
      <c r="D42" s="104">
        <f t="shared" ref="D42:F45" si="18">D43</f>
        <v>74761.03</v>
      </c>
      <c r="E42" s="104">
        <f t="shared" si="18"/>
        <v>74761.03</v>
      </c>
      <c r="F42" s="104">
        <f t="shared" si="18"/>
        <v>74761.03</v>
      </c>
    </row>
    <row r="43" spans="1:22" s="40" customFormat="1" x14ac:dyDescent="0.25">
      <c r="A43" s="41" t="s">
        <v>18</v>
      </c>
      <c r="B43" s="147" t="s">
        <v>107</v>
      </c>
      <c r="C43" s="148"/>
      <c r="D43" s="43">
        <f t="shared" si="18"/>
        <v>74761.03</v>
      </c>
      <c r="E43" s="43">
        <f t="shared" si="18"/>
        <v>74761.03</v>
      </c>
      <c r="F43" s="43">
        <f t="shared" si="18"/>
        <v>74761.03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x14ac:dyDescent="0.25">
      <c r="A44" s="2" t="s">
        <v>72</v>
      </c>
      <c r="B44" s="145" t="s">
        <v>76</v>
      </c>
      <c r="C44" s="146"/>
      <c r="D44" s="28">
        <f t="shared" si="18"/>
        <v>74761.03</v>
      </c>
      <c r="E44" s="28">
        <f t="shared" si="18"/>
        <v>74761.03</v>
      </c>
      <c r="F44" s="28">
        <f t="shared" si="18"/>
        <v>74761.03</v>
      </c>
    </row>
    <row r="45" spans="1:22" x14ac:dyDescent="0.25">
      <c r="A45" s="2"/>
      <c r="B45" s="1">
        <v>3</v>
      </c>
      <c r="C45" s="1" t="s">
        <v>3</v>
      </c>
      <c r="D45" s="28">
        <f t="shared" si="18"/>
        <v>74761.03</v>
      </c>
      <c r="E45" s="28">
        <f t="shared" si="18"/>
        <v>74761.03</v>
      </c>
      <c r="F45" s="28">
        <f t="shared" si="18"/>
        <v>74761.03</v>
      </c>
    </row>
    <row r="46" spans="1:22" x14ac:dyDescent="0.25">
      <c r="A46" s="2"/>
      <c r="B46" s="1">
        <v>32</v>
      </c>
      <c r="C46" s="1" t="s">
        <v>8</v>
      </c>
      <c r="D46" s="28">
        <f t="shared" ref="D46" si="19">SUM(D47:D48)</f>
        <v>74761.03</v>
      </c>
      <c r="E46" s="28">
        <v>74761.03</v>
      </c>
      <c r="F46" s="28">
        <f>E46</f>
        <v>74761.03</v>
      </c>
    </row>
    <row r="47" spans="1:22" s="21" customFormat="1" x14ac:dyDescent="0.25">
      <c r="A47" s="22"/>
      <c r="B47" s="19">
        <v>322</v>
      </c>
      <c r="C47" s="19" t="s">
        <v>19</v>
      </c>
      <c r="D47" s="29">
        <v>70000</v>
      </c>
      <c r="E47" s="29"/>
      <c r="F47" s="2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x14ac:dyDescent="0.25">
      <c r="A48" s="22"/>
      <c r="B48" s="19">
        <v>329</v>
      </c>
      <c r="C48" s="19" t="s">
        <v>123</v>
      </c>
      <c r="D48" s="29">
        <v>4761.03</v>
      </c>
      <c r="E48" s="29"/>
      <c r="F48" s="2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25">
      <c r="A49" s="106" t="s">
        <v>20</v>
      </c>
      <c r="B49" s="107" t="s">
        <v>61</v>
      </c>
      <c r="C49" s="108"/>
      <c r="D49" s="104">
        <f>D50+D55+D60+D74+D84+D89+D94+D99+D104+D122+D128+D133</f>
        <v>260790</v>
      </c>
      <c r="E49" s="104">
        <f>E50+E55+E60+E74+E84+E89+E94+E99+E104+E122+E128+E133</f>
        <v>230790</v>
      </c>
      <c r="F49" s="104">
        <f>F50+F55+F60+F74+F84+F89+F94+F99+F104+F122+F128+F133</f>
        <v>230790</v>
      </c>
    </row>
    <row r="50" spans="1:22" s="40" customFormat="1" x14ac:dyDescent="0.25">
      <c r="A50" s="34" t="s">
        <v>73</v>
      </c>
      <c r="B50" s="152" t="s">
        <v>108</v>
      </c>
      <c r="C50" s="153"/>
      <c r="D50" s="38">
        <f t="shared" ref="D50:F53" si="20">D51</f>
        <v>0</v>
      </c>
      <c r="E50" s="38">
        <f t="shared" si="20"/>
        <v>0</v>
      </c>
      <c r="F50" s="38">
        <f t="shared" si="20"/>
        <v>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37" customFormat="1" x14ac:dyDescent="0.25">
      <c r="A51" s="42" t="s">
        <v>72</v>
      </c>
      <c r="B51" s="154" t="s">
        <v>76</v>
      </c>
      <c r="C51" s="155"/>
      <c r="D51" s="30">
        <f t="shared" si="20"/>
        <v>0</v>
      </c>
      <c r="E51" s="30">
        <f t="shared" si="20"/>
        <v>0</v>
      </c>
      <c r="F51" s="30">
        <f t="shared" si="20"/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37" customFormat="1" x14ac:dyDescent="0.25">
      <c r="A52" s="35"/>
      <c r="B52" s="69">
        <v>3</v>
      </c>
      <c r="C52" s="69" t="s">
        <v>3</v>
      </c>
      <c r="D52" s="30">
        <f t="shared" si="20"/>
        <v>0</v>
      </c>
      <c r="E52" s="30">
        <f t="shared" si="20"/>
        <v>0</v>
      </c>
      <c r="F52" s="30">
        <f t="shared" si="20"/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37" customFormat="1" x14ac:dyDescent="0.25">
      <c r="A53" s="35"/>
      <c r="B53" s="69">
        <v>32</v>
      </c>
      <c r="C53" s="69" t="s">
        <v>8</v>
      </c>
      <c r="D53" s="30">
        <f t="shared" si="20"/>
        <v>0</v>
      </c>
      <c r="E53" s="30">
        <v>0</v>
      </c>
      <c r="F53" s="30">
        <v>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21" customFormat="1" x14ac:dyDescent="0.25">
      <c r="A54" s="70"/>
      <c r="B54" s="19">
        <v>321</v>
      </c>
      <c r="C54" s="19" t="s">
        <v>9</v>
      </c>
      <c r="D54" s="31">
        <v>0</v>
      </c>
      <c r="E54" s="31"/>
      <c r="F54" s="3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40" customFormat="1" x14ac:dyDescent="0.25">
      <c r="A55" s="41" t="s">
        <v>63</v>
      </c>
      <c r="B55" s="147" t="s">
        <v>112</v>
      </c>
      <c r="C55" s="148"/>
      <c r="D55" s="43">
        <f t="shared" ref="D55:F58" si="21">D56</f>
        <v>30000</v>
      </c>
      <c r="E55" s="43">
        <f t="shared" si="21"/>
        <v>0</v>
      </c>
      <c r="F55" s="43">
        <f t="shared" si="21"/>
        <v>0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x14ac:dyDescent="0.25">
      <c r="A56" s="2" t="s">
        <v>72</v>
      </c>
      <c r="B56" s="145" t="s">
        <v>137</v>
      </c>
      <c r="C56" s="146"/>
      <c r="D56" s="28">
        <f t="shared" si="21"/>
        <v>30000</v>
      </c>
      <c r="E56" s="28">
        <f t="shared" si="21"/>
        <v>0</v>
      </c>
      <c r="F56" s="28">
        <f t="shared" si="21"/>
        <v>0</v>
      </c>
    </row>
    <row r="57" spans="1:22" x14ac:dyDescent="0.25">
      <c r="A57" s="2"/>
      <c r="B57" s="1">
        <v>3</v>
      </c>
      <c r="C57" s="1" t="s">
        <v>3</v>
      </c>
      <c r="D57" s="28">
        <f t="shared" si="21"/>
        <v>30000</v>
      </c>
      <c r="E57" s="28">
        <f t="shared" si="21"/>
        <v>0</v>
      </c>
      <c r="F57" s="28">
        <f t="shared" si="21"/>
        <v>0</v>
      </c>
    </row>
    <row r="58" spans="1:22" x14ac:dyDescent="0.25">
      <c r="A58" s="2"/>
      <c r="B58" s="1">
        <v>32</v>
      </c>
      <c r="C58" s="1" t="s">
        <v>8</v>
      </c>
      <c r="D58" s="28">
        <f t="shared" si="21"/>
        <v>30000</v>
      </c>
      <c r="E58" s="28">
        <v>0</v>
      </c>
      <c r="F58" s="28">
        <v>0</v>
      </c>
    </row>
    <row r="59" spans="1:22" s="21" customFormat="1" x14ac:dyDescent="0.25">
      <c r="A59" s="22"/>
      <c r="B59" s="19">
        <v>323</v>
      </c>
      <c r="C59" s="19" t="s">
        <v>12</v>
      </c>
      <c r="D59" s="29">
        <v>30000</v>
      </c>
      <c r="E59" s="29"/>
      <c r="F59" s="2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40" customFormat="1" x14ac:dyDescent="0.25">
      <c r="A60" s="41" t="s">
        <v>22</v>
      </c>
      <c r="B60" s="147" t="s">
        <v>113</v>
      </c>
      <c r="C60" s="148"/>
      <c r="D60" s="43">
        <f t="shared" ref="D60" si="22">D61+D70</f>
        <v>122000</v>
      </c>
      <c r="E60" s="43">
        <f t="shared" ref="E60:F60" si="23">E61+E70</f>
        <v>122000</v>
      </c>
      <c r="F60" s="43">
        <f t="shared" si="23"/>
        <v>122000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x14ac:dyDescent="0.25">
      <c r="A61" s="2" t="s">
        <v>74</v>
      </c>
      <c r="B61" s="145" t="s">
        <v>75</v>
      </c>
      <c r="C61" s="146"/>
      <c r="D61" s="28">
        <f t="shared" ref="D61:F61" si="24">D62</f>
        <v>113000</v>
      </c>
      <c r="E61" s="28">
        <f t="shared" si="24"/>
        <v>113000</v>
      </c>
      <c r="F61" s="28">
        <f t="shared" si="24"/>
        <v>113000</v>
      </c>
    </row>
    <row r="62" spans="1:22" x14ac:dyDescent="0.25">
      <c r="A62" s="2"/>
      <c r="B62" s="1">
        <v>3</v>
      </c>
      <c r="C62" s="1" t="s">
        <v>21</v>
      </c>
      <c r="D62" s="28">
        <f t="shared" ref="D62" si="25">D63+D68</f>
        <v>113000</v>
      </c>
      <c r="E62" s="28">
        <f t="shared" ref="E62:F62" si="26">E63+E68</f>
        <v>113000</v>
      </c>
      <c r="F62" s="28">
        <f t="shared" si="26"/>
        <v>113000</v>
      </c>
    </row>
    <row r="63" spans="1:22" x14ac:dyDescent="0.25">
      <c r="A63" s="2"/>
      <c r="B63" s="1">
        <v>32</v>
      </c>
      <c r="C63" s="1" t="s">
        <v>8</v>
      </c>
      <c r="D63" s="28">
        <f t="shared" ref="D63" si="27">SUM(D64:D67)</f>
        <v>112900</v>
      </c>
      <c r="E63" s="28">
        <v>112900</v>
      </c>
      <c r="F63" s="28">
        <v>112900</v>
      </c>
    </row>
    <row r="64" spans="1:22" s="21" customFormat="1" x14ac:dyDescent="0.25">
      <c r="A64" s="22"/>
      <c r="B64" s="19">
        <v>321</v>
      </c>
      <c r="C64" s="19" t="s">
        <v>9</v>
      </c>
      <c r="D64" s="29">
        <f>100+100+50</f>
        <v>250</v>
      </c>
      <c r="E64" s="29"/>
      <c r="F64" s="2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21" customFormat="1" x14ac:dyDescent="0.25">
      <c r="A65" s="22"/>
      <c r="B65" s="19">
        <v>322</v>
      </c>
      <c r="C65" s="19" t="s">
        <v>19</v>
      </c>
      <c r="D65" s="29">
        <f>1500+107800+100+1300+100</f>
        <v>110800</v>
      </c>
      <c r="E65" s="29"/>
      <c r="F65" s="2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21" customFormat="1" x14ac:dyDescent="0.25">
      <c r="A66" s="22"/>
      <c r="B66" s="19">
        <v>323</v>
      </c>
      <c r="C66" s="19" t="s">
        <v>12</v>
      </c>
      <c r="D66" s="29">
        <f>100+300+200+100+150</f>
        <v>850</v>
      </c>
      <c r="E66" s="29"/>
      <c r="F66" s="2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x14ac:dyDescent="0.25">
      <c r="A67" s="22"/>
      <c r="B67" s="19">
        <v>329</v>
      </c>
      <c r="C67" s="19" t="s">
        <v>13</v>
      </c>
      <c r="D67" s="29">
        <f>1000</f>
        <v>1000</v>
      </c>
      <c r="E67" s="29"/>
      <c r="F67" s="2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5">
      <c r="A68" s="2"/>
      <c r="B68" s="1">
        <v>34</v>
      </c>
      <c r="C68" s="1" t="s">
        <v>14</v>
      </c>
      <c r="D68" s="28">
        <f t="shared" ref="D68" si="28">D69</f>
        <v>100</v>
      </c>
      <c r="E68" s="28">
        <v>100</v>
      </c>
      <c r="F68" s="28">
        <v>100</v>
      </c>
    </row>
    <row r="69" spans="1:22" s="21" customFormat="1" x14ac:dyDescent="0.25">
      <c r="A69" s="22"/>
      <c r="B69" s="19">
        <v>343</v>
      </c>
      <c r="C69" s="19" t="s">
        <v>15</v>
      </c>
      <c r="D69" s="29">
        <v>100</v>
      </c>
      <c r="E69" s="29"/>
      <c r="F69" s="2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25">
      <c r="A70" s="2" t="s">
        <v>77</v>
      </c>
      <c r="B70" s="145" t="s">
        <v>78</v>
      </c>
      <c r="C70" s="146"/>
      <c r="D70" s="28">
        <f t="shared" ref="D70:F72" si="29">D71</f>
        <v>9000</v>
      </c>
      <c r="E70" s="28">
        <f t="shared" si="29"/>
        <v>9000</v>
      </c>
      <c r="F70" s="28">
        <f t="shared" si="29"/>
        <v>9000</v>
      </c>
    </row>
    <row r="71" spans="1:22" x14ac:dyDescent="0.25">
      <c r="A71" s="2"/>
      <c r="B71" s="1">
        <v>3</v>
      </c>
      <c r="C71" s="1" t="s">
        <v>3</v>
      </c>
      <c r="D71" s="28">
        <f t="shared" si="29"/>
        <v>9000</v>
      </c>
      <c r="E71" s="28">
        <f t="shared" si="29"/>
        <v>9000</v>
      </c>
      <c r="F71" s="28">
        <f t="shared" si="29"/>
        <v>9000</v>
      </c>
    </row>
    <row r="72" spans="1:22" x14ac:dyDescent="0.25">
      <c r="A72" s="2"/>
      <c r="B72" s="1">
        <v>32</v>
      </c>
      <c r="C72" s="1" t="s">
        <v>23</v>
      </c>
      <c r="D72" s="28">
        <f t="shared" si="29"/>
        <v>9000</v>
      </c>
      <c r="E72" s="28">
        <v>9000</v>
      </c>
      <c r="F72" s="28">
        <v>9000</v>
      </c>
    </row>
    <row r="73" spans="1:22" s="21" customFormat="1" x14ac:dyDescent="0.25">
      <c r="A73" s="22"/>
      <c r="B73" s="19">
        <v>322</v>
      </c>
      <c r="C73" s="19" t="s">
        <v>19</v>
      </c>
      <c r="D73" s="29">
        <f>9000</f>
        <v>9000</v>
      </c>
      <c r="E73" s="29"/>
      <c r="F73" s="2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40" customFormat="1" x14ac:dyDescent="0.25">
      <c r="A74" s="41" t="s">
        <v>64</v>
      </c>
      <c r="B74" s="147" t="s">
        <v>114</v>
      </c>
      <c r="C74" s="148"/>
      <c r="D74" s="43">
        <f t="shared" ref="D74:F75" si="30">D75</f>
        <v>60000</v>
      </c>
      <c r="E74" s="43">
        <f t="shared" si="30"/>
        <v>60000</v>
      </c>
      <c r="F74" s="43">
        <f t="shared" si="30"/>
        <v>60000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x14ac:dyDescent="0.25">
      <c r="A75" s="2" t="s">
        <v>77</v>
      </c>
      <c r="B75" s="145" t="s">
        <v>78</v>
      </c>
      <c r="C75" s="146"/>
      <c r="D75" s="28">
        <f t="shared" si="30"/>
        <v>60000</v>
      </c>
      <c r="E75" s="28">
        <f t="shared" si="30"/>
        <v>60000</v>
      </c>
      <c r="F75" s="28">
        <f t="shared" si="30"/>
        <v>60000</v>
      </c>
    </row>
    <row r="76" spans="1:22" x14ac:dyDescent="0.25">
      <c r="A76" s="2"/>
      <c r="B76" s="1">
        <v>3</v>
      </c>
      <c r="C76" s="1" t="s">
        <v>3</v>
      </c>
      <c r="D76" s="28">
        <f>D77+D81</f>
        <v>60000</v>
      </c>
      <c r="E76" s="28">
        <f>E77+E81</f>
        <v>60000</v>
      </c>
      <c r="F76" s="28">
        <f>F77+F81</f>
        <v>60000</v>
      </c>
    </row>
    <row r="77" spans="1:22" x14ac:dyDescent="0.25">
      <c r="A77" s="2"/>
      <c r="B77" s="1">
        <v>31</v>
      </c>
      <c r="C77" s="1" t="s">
        <v>4</v>
      </c>
      <c r="D77" s="28">
        <f>SUM(D78:D80)</f>
        <v>60000</v>
      </c>
      <c r="E77" s="28">
        <v>60000</v>
      </c>
      <c r="F77" s="28">
        <v>60000</v>
      </c>
    </row>
    <row r="78" spans="1:22" s="21" customFormat="1" x14ac:dyDescent="0.25">
      <c r="A78" s="22"/>
      <c r="B78" s="19">
        <v>311</v>
      </c>
      <c r="C78" s="19" t="s">
        <v>5</v>
      </c>
      <c r="D78" s="29">
        <f>51194.52</f>
        <v>51194.52</v>
      </c>
      <c r="E78" s="29"/>
      <c r="F78" s="29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x14ac:dyDescent="0.25">
      <c r="A79" s="22"/>
      <c r="B79" s="19">
        <v>312</v>
      </c>
      <c r="C79" s="19" t="s">
        <v>6</v>
      </c>
      <c r="D79" s="29">
        <v>0</v>
      </c>
      <c r="E79" s="29"/>
      <c r="F79" s="2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x14ac:dyDescent="0.25">
      <c r="A80" s="22"/>
      <c r="B80" s="19">
        <v>313</v>
      </c>
      <c r="C80" s="19" t="s">
        <v>7</v>
      </c>
      <c r="D80" s="29">
        <f>7935.12+870.36</f>
        <v>8805.48</v>
      </c>
      <c r="E80" s="29"/>
      <c r="F80" s="29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x14ac:dyDescent="0.25">
      <c r="A81" s="2"/>
      <c r="B81" s="1">
        <v>32</v>
      </c>
      <c r="C81" s="1" t="s">
        <v>8</v>
      </c>
      <c r="D81" s="28">
        <f t="shared" ref="D81" si="31">SUM(D82:D83)</f>
        <v>0</v>
      </c>
      <c r="E81" s="28">
        <v>0</v>
      </c>
      <c r="F81" s="28">
        <v>0</v>
      </c>
    </row>
    <row r="82" spans="1:22" s="21" customFormat="1" x14ac:dyDescent="0.25">
      <c r="A82" s="22"/>
      <c r="B82" s="19">
        <v>321</v>
      </c>
      <c r="C82" s="19" t="s">
        <v>9</v>
      </c>
      <c r="D82" s="29">
        <f>0</f>
        <v>0</v>
      </c>
      <c r="E82" s="29"/>
      <c r="F82" s="29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21" customFormat="1" x14ac:dyDescent="0.25">
      <c r="A83" s="22"/>
      <c r="B83" s="19">
        <v>323</v>
      </c>
      <c r="C83" s="19" t="s">
        <v>12</v>
      </c>
      <c r="D83" s="29">
        <v>0</v>
      </c>
      <c r="E83" s="29"/>
      <c r="F83" s="29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51" customFormat="1" x14ac:dyDescent="0.25">
      <c r="A84" s="48" t="s">
        <v>79</v>
      </c>
      <c r="B84" s="156" t="s">
        <v>115</v>
      </c>
      <c r="C84" s="157"/>
      <c r="D84" s="49">
        <f t="shared" ref="D84:F87" si="32">D85</f>
        <v>1400</v>
      </c>
      <c r="E84" s="49">
        <f t="shared" si="32"/>
        <v>1400</v>
      </c>
      <c r="F84" s="49">
        <f t="shared" si="32"/>
        <v>1400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47" customFormat="1" x14ac:dyDescent="0.25">
      <c r="A85" s="71" t="s">
        <v>77</v>
      </c>
      <c r="B85" s="158" t="s">
        <v>78</v>
      </c>
      <c r="C85" s="159"/>
      <c r="D85" s="45">
        <f t="shared" si="32"/>
        <v>1400</v>
      </c>
      <c r="E85" s="45">
        <f t="shared" si="32"/>
        <v>1400</v>
      </c>
      <c r="F85" s="45">
        <f t="shared" si="32"/>
        <v>1400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s="47" customFormat="1" x14ac:dyDescent="0.25">
      <c r="A86" s="71"/>
      <c r="B86" s="44">
        <v>3</v>
      </c>
      <c r="C86" s="44" t="s">
        <v>3</v>
      </c>
      <c r="D86" s="45">
        <f t="shared" si="32"/>
        <v>1400</v>
      </c>
      <c r="E86" s="45">
        <f t="shared" si="32"/>
        <v>1400</v>
      </c>
      <c r="F86" s="45">
        <f t="shared" si="32"/>
        <v>1400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s="47" customFormat="1" x14ac:dyDescent="0.25">
      <c r="A87" s="71"/>
      <c r="B87" s="44">
        <v>32</v>
      </c>
      <c r="C87" s="44" t="s">
        <v>8</v>
      </c>
      <c r="D87" s="45">
        <f t="shared" si="32"/>
        <v>1400</v>
      </c>
      <c r="E87" s="45">
        <v>1400</v>
      </c>
      <c r="F87" s="45">
        <v>1400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s="21" customFormat="1" x14ac:dyDescent="0.25">
      <c r="A88" s="22"/>
      <c r="B88" s="19">
        <v>329</v>
      </c>
      <c r="C88" s="19" t="s">
        <v>13</v>
      </c>
      <c r="D88" s="29">
        <v>1400</v>
      </c>
      <c r="E88" s="29"/>
      <c r="F88" s="2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40" customFormat="1" x14ac:dyDescent="0.25">
      <c r="A89" s="41" t="s">
        <v>70</v>
      </c>
      <c r="B89" s="147" t="s">
        <v>116</v>
      </c>
      <c r="C89" s="148"/>
      <c r="D89" s="43">
        <f t="shared" ref="D89:F92" si="33">D90</f>
        <v>2290</v>
      </c>
      <c r="E89" s="43">
        <f t="shared" si="33"/>
        <v>2290</v>
      </c>
      <c r="F89" s="43">
        <f t="shared" si="33"/>
        <v>2290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x14ac:dyDescent="0.25">
      <c r="A90" s="2" t="s">
        <v>77</v>
      </c>
      <c r="B90" s="145" t="s">
        <v>78</v>
      </c>
      <c r="C90" s="146"/>
      <c r="D90" s="28">
        <f t="shared" si="33"/>
        <v>2290</v>
      </c>
      <c r="E90" s="28">
        <f t="shared" si="33"/>
        <v>2290</v>
      </c>
      <c r="F90" s="28">
        <f t="shared" si="33"/>
        <v>2290</v>
      </c>
    </row>
    <row r="91" spans="1:22" x14ac:dyDescent="0.25">
      <c r="A91" s="2"/>
      <c r="B91" s="1">
        <v>3</v>
      </c>
      <c r="C91" s="1" t="s">
        <v>3</v>
      </c>
      <c r="D91" s="28">
        <f t="shared" si="33"/>
        <v>2290</v>
      </c>
      <c r="E91" s="28">
        <f t="shared" si="33"/>
        <v>2290</v>
      </c>
      <c r="F91" s="28">
        <f t="shared" si="33"/>
        <v>2290</v>
      </c>
    </row>
    <row r="92" spans="1:22" x14ac:dyDescent="0.25">
      <c r="A92" s="2"/>
      <c r="B92" s="1">
        <v>32</v>
      </c>
      <c r="C92" s="1" t="s">
        <v>23</v>
      </c>
      <c r="D92" s="28">
        <f t="shared" si="33"/>
        <v>2290</v>
      </c>
      <c r="E92" s="28">
        <v>2290</v>
      </c>
      <c r="F92" s="28">
        <v>2290</v>
      </c>
    </row>
    <row r="93" spans="1:22" s="21" customFormat="1" x14ac:dyDescent="0.25">
      <c r="A93" s="22"/>
      <c r="B93" s="19">
        <v>329</v>
      </c>
      <c r="C93" s="19" t="s">
        <v>13</v>
      </c>
      <c r="D93" s="29">
        <v>2290</v>
      </c>
      <c r="E93" s="29"/>
      <c r="F93" s="2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40" customFormat="1" x14ac:dyDescent="0.25">
      <c r="A94" s="41" t="s">
        <v>52</v>
      </c>
      <c r="B94" s="147" t="s">
        <v>117</v>
      </c>
      <c r="C94" s="148"/>
      <c r="D94" s="43">
        <f t="shared" ref="D94:F97" si="34">D95</f>
        <v>1000</v>
      </c>
      <c r="E94" s="43">
        <f t="shared" si="34"/>
        <v>1000</v>
      </c>
      <c r="F94" s="43">
        <f t="shared" si="34"/>
        <v>1000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x14ac:dyDescent="0.25">
      <c r="A95" s="2" t="s">
        <v>77</v>
      </c>
      <c r="B95" s="145" t="s">
        <v>78</v>
      </c>
      <c r="C95" s="146"/>
      <c r="D95" s="28">
        <f t="shared" si="34"/>
        <v>1000</v>
      </c>
      <c r="E95" s="28">
        <f t="shared" si="34"/>
        <v>1000</v>
      </c>
      <c r="F95" s="28">
        <f t="shared" si="34"/>
        <v>1000</v>
      </c>
    </row>
    <row r="96" spans="1:22" x14ac:dyDescent="0.25">
      <c r="A96" s="2"/>
      <c r="B96" s="1">
        <v>3</v>
      </c>
      <c r="C96" s="1" t="s">
        <v>3</v>
      </c>
      <c r="D96" s="28">
        <f t="shared" si="34"/>
        <v>1000</v>
      </c>
      <c r="E96" s="28">
        <f t="shared" si="34"/>
        <v>1000</v>
      </c>
      <c r="F96" s="28">
        <f t="shared" si="34"/>
        <v>1000</v>
      </c>
    </row>
    <row r="97" spans="1:22" x14ac:dyDescent="0.25">
      <c r="A97" s="2"/>
      <c r="B97" s="1">
        <v>32</v>
      </c>
      <c r="C97" s="1" t="s">
        <v>8</v>
      </c>
      <c r="D97" s="28">
        <f t="shared" si="34"/>
        <v>1000</v>
      </c>
      <c r="E97" s="28">
        <v>1000</v>
      </c>
      <c r="F97" s="28">
        <v>1000</v>
      </c>
    </row>
    <row r="98" spans="1:22" s="21" customFormat="1" x14ac:dyDescent="0.25">
      <c r="A98" s="22"/>
      <c r="B98" s="19">
        <v>329</v>
      </c>
      <c r="C98" s="19" t="s">
        <v>13</v>
      </c>
      <c r="D98" s="29">
        <v>1000</v>
      </c>
      <c r="E98" s="29"/>
      <c r="F98" s="29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51" customFormat="1" x14ac:dyDescent="0.25">
      <c r="A99" s="68" t="s">
        <v>80</v>
      </c>
      <c r="B99" s="156" t="s">
        <v>81</v>
      </c>
      <c r="C99" s="157"/>
      <c r="D99" s="49">
        <f t="shared" ref="D99:F102" si="35">D100</f>
        <v>0</v>
      </c>
      <c r="E99" s="49">
        <f t="shared" si="35"/>
        <v>0</v>
      </c>
      <c r="F99" s="49">
        <f t="shared" si="35"/>
        <v>0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spans="1:22" s="47" customFormat="1" x14ac:dyDescent="0.25">
      <c r="A100" s="71" t="s">
        <v>72</v>
      </c>
      <c r="B100" s="158" t="s">
        <v>76</v>
      </c>
      <c r="C100" s="159"/>
      <c r="D100" s="45">
        <f t="shared" si="35"/>
        <v>0</v>
      </c>
      <c r="E100" s="45">
        <f t="shared" si="35"/>
        <v>0</v>
      </c>
      <c r="F100" s="45">
        <f t="shared" si="35"/>
        <v>0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s="47" customFormat="1" x14ac:dyDescent="0.25">
      <c r="A101" s="71"/>
      <c r="B101" s="44">
        <v>3</v>
      </c>
      <c r="C101" s="44" t="s">
        <v>3</v>
      </c>
      <c r="D101" s="45">
        <f t="shared" si="35"/>
        <v>0</v>
      </c>
      <c r="E101" s="45">
        <f t="shared" si="35"/>
        <v>0</v>
      </c>
      <c r="F101" s="45">
        <f t="shared" si="35"/>
        <v>0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s="47" customFormat="1" x14ac:dyDescent="0.25">
      <c r="A102" s="71"/>
      <c r="B102" s="44">
        <v>32</v>
      </c>
      <c r="C102" s="44" t="s">
        <v>8</v>
      </c>
      <c r="D102" s="45">
        <f t="shared" si="35"/>
        <v>0</v>
      </c>
      <c r="E102" s="45">
        <v>0</v>
      </c>
      <c r="F102" s="45">
        <v>0</v>
      </c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s="21" customFormat="1" x14ac:dyDescent="0.25">
      <c r="A103" s="22"/>
      <c r="B103" s="19">
        <v>329</v>
      </c>
      <c r="C103" s="19" t="s">
        <v>13</v>
      </c>
      <c r="D103" s="29">
        <v>0</v>
      </c>
      <c r="E103" s="29"/>
      <c r="F103" s="29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40" customFormat="1" x14ac:dyDescent="0.25">
      <c r="A104" s="41" t="s">
        <v>53</v>
      </c>
      <c r="B104" s="147" t="s">
        <v>82</v>
      </c>
      <c r="C104" s="148"/>
      <c r="D104" s="43">
        <f t="shared" ref="D104" si="36">D105+D111+D117</f>
        <v>30000</v>
      </c>
      <c r="E104" s="43">
        <f t="shared" ref="E104:F104" si="37">E105+E111+E117</f>
        <v>30000</v>
      </c>
      <c r="F104" s="43">
        <f t="shared" si="37"/>
        <v>30000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x14ac:dyDescent="0.25">
      <c r="A105" s="2" t="s">
        <v>83</v>
      </c>
      <c r="B105" s="145" t="s">
        <v>84</v>
      </c>
      <c r="C105" s="146"/>
      <c r="D105" s="28">
        <f t="shared" ref="D105:F106" si="38">D106</f>
        <v>3000</v>
      </c>
      <c r="E105" s="28">
        <f t="shared" si="38"/>
        <v>3000</v>
      </c>
      <c r="F105" s="28">
        <f t="shared" si="38"/>
        <v>3000</v>
      </c>
    </row>
    <row r="106" spans="1:22" x14ac:dyDescent="0.25">
      <c r="A106" s="2"/>
      <c r="B106" s="1">
        <v>3</v>
      </c>
      <c r="C106" s="1" t="s">
        <v>3</v>
      </c>
      <c r="D106" s="28">
        <f t="shared" si="38"/>
        <v>3000</v>
      </c>
      <c r="E106" s="28">
        <f t="shared" si="38"/>
        <v>3000</v>
      </c>
      <c r="F106" s="28">
        <f t="shared" si="38"/>
        <v>3000</v>
      </c>
    </row>
    <row r="107" spans="1:22" x14ac:dyDescent="0.25">
      <c r="A107" s="2"/>
      <c r="B107" s="1">
        <v>32</v>
      </c>
      <c r="C107" s="1" t="s">
        <v>8</v>
      </c>
      <c r="D107" s="28">
        <f t="shared" ref="D107" si="39">SUM(D108:D110)</f>
        <v>3000</v>
      </c>
      <c r="E107" s="28">
        <v>3000</v>
      </c>
      <c r="F107" s="28">
        <v>3000</v>
      </c>
    </row>
    <row r="108" spans="1:22" s="21" customFormat="1" x14ac:dyDescent="0.25">
      <c r="A108" s="22"/>
      <c r="B108" s="19">
        <v>322</v>
      </c>
      <c r="C108" s="19" t="s">
        <v>19</v>
      </c>
      <c r="D108" s="29">
        <f>500+100</f>
        <v>600</v>
      </c>
      <c r="E108" s="29"/>
      <c r="F108" s="29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1" customFormat="1" x14ac:dyDescent="0.25">
      <c r="A109" s="22"/>
      <c r="B109" s="19">
        <v>323</v>
      </c>
      <c r="C109" s="19" t="s">
        <v>12</v>
      </c>
      <c r="D109" s="29">
        <v>2300</v>
      </c>
      <c r="E109" s="29"/>
      <c r="F109" s="29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1" customFormat="1" x14ac:dyDescent="0.25">
      <c r="A110" s="22"/>
      <c r="B110" s="19">
        <v>329</v>
      </c>
      <c r="C110" s="19" t="s">
        <v>13</v>
      </c>
      <c r="D110" s="29">
        <v>100</v>
      </c>
      <c r="E110" s="29"/>
      <c r="F110" s="2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x14ac:dyDescent="0.25">
      <c r="A111" s="2" t="s">
        <v>74</v>
      </c>
      <c r="B111" s="145" t="s">
        <v>85</v>
      </c>
      <c r="C111" s="146"/>
      <c r="D111" s="28">
        <f t="shared" ref="D111:F112" si="40">D112</f>
        <v>23000</v>
      </c>
      <c r="E111" s="28">
        <f t="shared" si="40"/>
        <v>23000</v>
      </c>
      <c r="F111" s="28">
        <f t="shared" si="40"/>
        <v>23000</v>
      </c>
    </row>
    <row r="112" spans="1:22" x14ac:dyDescent="0.25">
      <c r="A112" s="1"/>
      <c r="B112" s="1">
        <v>3</v>
      </c>
      <c r="C112" s="1" t="s">
        <v>3</v>
      </c>
      <c r="D112" s="28">
        <f t="shared" si="40"/>
        <v>23000</v>
      </c>
      <c r="E112" s="28">
        <f t="shared" si="40"/>
        <v>23000</v>
      </c>
      <c r="F112" s="28">
        <f t="shared" si="40"/>
        <v>23000</v>
      </c>
    </row>
    <row r="113" spans="1:22" x14ac:dyDescent="0.25">
      <c r="A113" s="1"/>
      <c r="B113" s="1">
        <v>32</v>
      </c>
      <c r="C113" s="1" t="s">
        <v>8</v>
      </c>
      <c r="D113" s="28">
        <f t="shared" ref="D113" si="41">SUM(D114:D116)</f>
        <v>23000</v>
      </c>
      <c r="E113" s="28">
        <v>23000</v>
      </c>
      <c r="F113" s="28">
        <v>23000</v>
      </c>
    </row>
    <row r="114" spans="1:22" s="21" customFormat="1" x14ac:dyDescent="0.25">
      <c r="A114" s="19"/>
      <c r="B114" s="19">
        <v>321</v>
      </c>
      <c r="C114" s="19" t="s">
        <v>9</v>
      </c>
      <c r="D114" s="29">
        <f>1360</f>
        <v>1360</v>
      </c>
      <c r="E114" s="29"/>
      <c r="F114" s="29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x14ac:dyDescent="0.25">
      <c r="A115" s="19"/>
      <c r="B115" s="19">
        <v>322</v>
      </c>
      <c r="C115" s="19" t="s">
        <v>19</v>
      </c>
      <c r="D115" s="29">
        <v>0</v>
      </c>
      <c r="E115" s="29"/>
      <c r="F115" s="29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x14ac:dyDescent="0.25">
      <c r="A116" s="19"/>
      <c r="B116" s="19">
        <v>329</v>
      </c>
      <c r="C116" s="19" t="s">
        <v>13</v>
      </c>
      <c r="D116" s="29">
        <v>21640</v>
      </c>
      <c r="E116" s="29"/>
      <c r="F116" s="29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x14ac:dyDescent="0.25">
      <c r="A117" s="25">
        <v>62300</v>
      </c>
      <c r="B117" s="145" t="s">
        <v>86</v>
      </c>
      <c r="C117" s="146"/>
      <c r="D117" s="28">
        <f t="shared" ref="D117:F118" si="42">D118</f>
        <v>4000</v>
      </c>
      <c r="E117" s="28">
        <f t="shared" si="42"/>
        <v>4000</v>
      </c>
      <c r="F117" s="28">
        <f t="shared" si="42"/>
        <v>4000</v>
      </c>
    </row>
    <row r="118" spans="1:22" x14ac:dyDescent="0.25">
      <c r="A118" s="1"/>
      <c r="B118" s="1">
        <v>3</v>
      </c>
      <c r="C118" s="1" t="s">
        <v>3</v>
      </c>
      <c r="D118" s="28">
        <f t="shared" si="42"/>
        <v>4000</v>
      </c>
      <c r="E118" s="28">
        <f t="shared" si="42"/>
        <v>4000</v>
      </c>
      <c r="F118" s="28">
        <f t="shared" si="42"/>
        <v>4000</v>
      </c>
    </row>
    <row r="119" spans="1:22" x14ac:dyDescent="0.25">
      <c r="A119" s="1"/>
      <c r="B119" s="1">
        <v>32</v>
      </c>
      <c r="C119" s="1" t="s">
        <v>8</v>
      </c>
      <c r="D119" s="28">
        <f t="shared" ref="D119" si="43">SUM(D120:D121)</f>
        <v>4000</v>
      </c>
      <c r="E119" s="28">
        <v>4000</v>
      </c>
      <c r="F119" s="28">
        <v>4000</v>
      </c>
    </row>
    <row r="120" spans="1:22" s="21" customFormat="1" x14ac:dyDescent="0.25">
      <c r="A120" s="19"/>
      <c r="B120" s="19">
        <v>322</v>
      </c>
      <c r="C120" s="19" t="s">
        <v>19</v>
      </c>
      <c r="D120" s="29">
        <f>500+2000</f>
        <v>2500</v>
      </c>
      <c r="E120" s="29"/>
      <c r="F120" s="29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x14ac:dyDescent="0.25">
      <c r="A121" s="19"/>
      <c r="B121" s="19">
        <v>323</v>
      </c>
      <c r="C121" s="19" t="s">
        <v>12</v>
      </c>
      <c r="D121" s="29">
        <v>1500</v>
      </c>
      <c r="E121" s="29"/>
      <c r="F121" s="2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40" customFormat="1" x14ac:dyDescent="0.25">
      <c r="A122" s="10" t="s">
        <v>57</v>
      </c>
      <c r="B122" s="147" t="s">
        <v>87</v>
      </c>
      <c r="C122" s="148"/>
      <c r="D122" s="43">
        <f t="shared" ref="D122:F124" si="44">D123</f>
        <v>2000</v>
      </c>
      <c r="E122" s="43">
        <f t="shared" si="44"/>
        <v>2000</v>
      </c>
      <c r="F122" s="43">
        <f t="shared" si="44"/>
        <v>2000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x14ac:dyDescent="0.25">
      <c r="A123" s="2" t="s">
        <v>77</v>
      </c>
      <c r="B123" s="145" t="s">
        <v>78</v>
      </c>
      <c r="C123" s="146"/>
      <c r="D123" s="28">
        <f t="shared" si="44"/>
        <v>2000</v>
      </c>
      <c r="E123" s="28">
        <f t="shared" si="44"/>
        <v>2000</v>
      </c>
      <c r="F123" s="28">
        <f t="shared" si="44"/>
        <v>2000</v>
      </c>
    </row>
    <row r="124" spans="1:22" x14ac:dyDescent="0.25">
      <c r="A124" s="1"/>
      <c r="B124" s="1">
        <v>3</v>
      </c>
      <c r="C124" s="1" t="s">
        <v>3</v>
      </c>
      <c r="D124" s="28">
        <f t="shared" si="44"/>
        <v>2000</v>
      </c>
      <c r="E124" s="28">
        <f t="shared" si="44"/>
        <v>2000</v>
      </c>
      <c r="F124" s="28">
        <f t="shared" si="44"/>
        <v>2000</v>
      </c>
    </row>
    <row r="125" spans="1:22" x14ac:dyDescent="0.25">
      <c r="A125" s="1"/>
      <c r="B125" s="1">
        <v>32</v>
      </c>
      <c r="C125" s="1" t="s">
        <v>23</v>
      </c>
      <c r="D125" s="28">
        <f t="shared" ref="D125" si="45">SUM(D126:D127)</f>
        <v>2000</v>
      </c>
      <c r="E125" s="28">
        <v>2000</v>
      </c>
      <c r="F125" s="28">
        <v>2000</v>
      </c>
    </row>
    <row r="126" spans="1:22" s="21" customFormat="1" x14ac:dyDescent="0.25">
      <c r="A126" s="19"/>
      <c r="B126" s="19">
        <v>322</v>
      </c>
      <c r="C126" s="19" t="s">
        <v>19</v>
      </c>
      <c r="D126" s="29">
        <f>500+1000</f>
        <v>1500</v>
      </c>
      <c r="E126" s="29"/>
      <c r="F126" s="2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x14ac:dyDescent="0.25">
      <c r="A127" s="19"/>
      <c r="B127" s="19">
        <v>329</v>
      </c>
      <c r="C127" s="19" t="s">
        <v>13</v>
      </c>
      <c r="D127" s="29">
        <v>500</v>
      </c>
      <c r="E127" s="29"/>
      <c r="F127" s="2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40" customFormat="1" x14ac:dyDescent="0.25">
      <c r="A128" s="10" t="s">
        <v>59</v>
      </c>
      <c r="B128" s="147" t="s">
        <v>88</v>
      </c>
      <c r="C128" s="148"/>
      <c r="D128" s="43">
        <f t="shared" ref="D128:F131" si="46">D129</f>
        <v>7000</v>
      </c>
      <c r="E128" s="43">
        <f t="shared" si="46"/>
        <v>7000</v>
      </c>
      <c r="F128" s="43">
        <f t="shared" si="46"/>
        <v>7000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x14ac:dyDescent="0.25">
      <c r="A129" s="2" t="s">
        <v>72</v>
      </c>
      <c r="B129" s="145" t="s">
        <v>76</v>
      </c>
      <c r="C129" s="146"/>
      <c r="D129" s="28">
        <f t="shared" si="46"/>
        <v>7000</v>
      </c>
      <c r="E129" s="28">
        <f t="shared" si="46"/>
        <v>7000</v>
      </c>
      <c r="F129" s="28">
        <f t="shared" si="46"/>
        <v>7000</v>
      </c>
    </row>
    <row r="130" spans="1:22" x14ac:dyDescent="0.25">
      <c r="A130" s="1"/>
      <c r="B130" s="1">
        <v>4</v>
      </c>
      <c r="C130" s="1" t="s">
        <v>24</v>
      </c>
      <c r="D130" s="28">
        <f t="shared" si="46"/>
        <v>7000</v>
      </c>
      <c r="E130" s="28">
        <f t="shared" si="46"/>
        <v>7000</v>
      </c>
      <c r="F130" s="28">
        <f t="shared" si="46"/>
        <v>7000</v>
      </c>
    </row>
    <row r="131" spans="1:22" x14ac:dyDescent="0.25">
      <c r="A131" s="1"/>
      <c r="B131" s="1">
        <v>42</v>
      </c>
      <c r="C131" s="1" t="s">
        <v>46</v>
      </c>
      <c r="D131" s="28">
        <f t="shared" si="46"/>
        <v>7000</v>
      </c>
      <c r="E131" s="28">
        <v>7000</v>
      </c>
      <c r="F131" s="28">
        <v>7000</v>
      </c>
    </row>
    <row r="132" spans="1:22" s="21" customFormat="1" x14ac:dyDescent="0.25">
      <c r="A132" s="19"/>
      <c r="B132" s="19">
        <v>422</v>
      </c>
      <c r="C132" s="19" t="s">
        <v>69</v>
      </c>
      <c r="D132" s="29">
        <f>7000</f>
        <v>7000</v>
      </c>
      <c r="E132" s="29"/>
      <c r="F132" s="2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40" customFormat="1" x14ac:dyDescent="0.25">
      <c r="A133" s="10" t="s">
        <v>66</v>
      </c>
      <c r="B133" s="147" t="s">
        <v>89</v>
      </c>
      <c r="C133" s="148"/>
      <c r="D133" s="43">
        <f t="shared" ref="D133" si="47">D134+D138</f>
        <v>5100</v>
      </c>
      <c r="E133" s="43">
        <f t="shared" ref="E133:F133" si="48">E134+E138</f>
        <v>5100</v>
      </c>
      <c r="F133" s="43">
        <f t="shared" si="48"/>
        <v>5100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x14ac:dyDescent="0.25">
      <c r="A134" s="2" t="s">
        <v>72</v>
      </c>
      <c r="B134" s="145" t="s">
        <v>137</v>
      </c>
      <c r="C134" s="146"/>
      <c r="D134" s="28">
        <f t="shared" ref="D134:F136" si="49">D135</f>
        <v>0</v>
      </c>
      <c r="E134" s="28">
        <f t="shared" si="49"/>
        <v>0</v>
      </c>
      <c r="F134" s="28">
        <f t="shared" si="49"/>
        <v>0</v>
      </c>
    </row>
    <row r="135" spans="1:22" x14ac:dyDescent="0.25">
      <c r="A135" s="1"/>
      <c r="B135" s="1">
        <v>3</v>
      </c>
      <c r="C135" s="1" t="s">
        <v>3</v>
      </c>
      <c r="D135" s="28">
        <f t="shared" si="49"/>
        <v>0</v>
      </c>
      <c r="E135" s="28">
        <f t="shared" si="49"/>
        <v>0</v>
      </c>
      <c r="F135" s="28">
        <f t="shared" si="49"/>
        <v>0</v>
      </c>
    </row>
    <row r="136" spans="1:22" x14ac:dyDescent="0.25">
      <c r="A136" s="1"/>
      <c r="B136" s="1">
        <v>32</v>
      </c>
      <c r="C136" s="1" t="s">
        <v>23</v>
      </c>
      <c r="D136" s="28">
        <f t="shared" si="49"/>
        <v>0</v>
      </c>
      <c r="E136" s="28">
        <v>0</v>
      </c>
      <c r="F136" s="28">
        <v>0</v>
      </c>
    </row>
    <row r="137" spans="1:22" s="21" customFormat="1" x14ac:dyDescent="0.25">
      <c r="A137" s="19"/>
      <c r="B137" s="19">
        <v>322</v>
      </c>
      <c r="C137" s="19" t="s">
        <v>19</v>
      </c>
      <c r="D137" s="29">
        <v>0</v>
      </c>
      <c r="E137" s="29"/>
      <c r="F137" s="2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47" customFormat="1" x14ac:dyDescent="0.25">
      <c r="A138" s="53">
        <v>53060</v>
      </c>
      <c r="B138" s="158" t="s">
        <v>90</v>
      </c>
      <c r="C138" s="159"/>
      <c r="D138" s="45">
        <f t="shared" ref="D138:F140" si="50">D139</f>
        <v>5100</v>
      </c>
      <c r="E138" s="45">
        <f t="shared" si="50"/>
        <v>5100</v>
      </c>
      <c r="F138" s="45">
        <f t="shared" si="50"/>
        <v>5100</v>
      </c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s="47" customFormat="1" x14ac:dyDescent="0.25">
      <c r="A139" s="44"/>
      <c r="B139" s="44">
        <v>3</v>
      </c>
      <c r="C139" s="44" t="s">
        <v>3</v>
      </c>
      <c r="D139" s="45">
        <f t="shared" si="50"/>
        <v>5100</v>
      </c>
      <c r="E139" s="45">
        <f t="shared" si="50"/>
        <v>5100</v>
      </c>
      <c r="F139" s="45">
        <f t="shared" si="50"/>
        <v>5100</v>
      </c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1:22" s="47" customFormat="1" x14ac:dyDescent="0.25">
      <c r="A140" s="44"/>
      <c r="B140" s="44">
        <v>32</v>
      </c>
      <c r="C140" s="44" t="s">
        <v>23</v>
      </c>
      <c r="D140" s="45">
        <f t="shared" si="50"/>
        <v>5100</v>
      </c>
      <c r="E140" s="45">
        <v>5100</v>
      </c>
      <c r="F140" s="45">
        <v>5100</v>
      </c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</row>
    <row r="141" spans="1:22" s="21" customFormat="1" x14ac:dyDescent="0.25">
      <c r="A141" s="19"/>
      <c r="B141" s="19">
        <v>322</v>
      </c>
      <c r="C141" s="19" t="s">
        <v>19</v>
      </c>
      <c r="D141" s="29">
        <v>5100</v>
      </c>
      <c r="E141" s="29"/>
      <c r="F141" s="29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x14ac:dyDescent="0.25">
      <c r="A142" s="109">
        <v>2401</v>
      </c>
      <c r="B142" s="108" t="s">
        <v>48</v>
      </c>
      <c r="C142" s="108"/>
      <c r="D142" s="104">
        <f t="shared" ref="D142" si="51">D143+D148</f>
        <v>3000</v>
      </c>
      <c r="E142" s="104">
        <f t="shared" ref="E142:F142" si="52">E143+E148</f>
        <v>3000</v>
      </c>
      <c r="F142" s="104">
        <f t="shared" si="52"/>
        <v>3000</v>
      </c>
    </row>
    <row r="143" spans="1:22" s="40" customFormat="1" x14ac:dyDescent="0.25">
      <c r="A143" s="8" t="s">
        <v>91</v>
      </c>
      <c r="B143" s="54" t="s">
        <v>92</v>
      </c>
      <c r="C143" s="59"/>
      <c r="D143" s="38">
        <f t="shared" ref="D143:F146" si="53">D144</f>
        <v>0</v>
      </c>
      <c r="E143" s="38">
        <f t="shared" si="53"/>
        <v>0</v>
      </c>
      <c r="F143" s="38">
        <f t="shared" si="53"/>
        <v>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37" customFormat="1" x14ac:dyDescent="0.25">
      <c r="A144" s="72">
        <v>48005</v>
      </c>
      <c r="B144" s="154" t="s">
        <v>93</v>
      </c>
      <c r="C144" s="155"/>
      <c r="D144" s="30">
        <f t="shared" si="53"/>
        <v>0</v>
      </c>
      <c r="E144" s="30">
        <f t="shared" si="53"/>
        <v>0</v>
      </c>
      <c r="F144" s="30">
        <f t="shared" si="53"/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37" customFormat="1" x14ac:dyDescent="0.25">
      <c r="A145" s="7"/>
      <c r="B145" s="6">
        <v>3</v>
      </c>
      <c r="C145" s="6" t="s">
        <v>3</v>
      </c>
      <c r="D145" s="30">
        <f t="shared" si="53"/>
        <v>0</v>
      </c>
      <c r="E145" s="30">
        <f t="shared" si="53"/>
        <v>0</v>
      </c>
      <c r="F145" s="30">
        <f t="shared" si="53"/>
        <v>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37" customFormat="1" x14ac:dyDescent="0.25">
      <c r="A146" s="7"/>
      <c r="B146" s="6">
        <v>32</v>
      </c>
      <c r="C146" s="6" t="s">
        <v>8</v>
      </c>
      <c r="D146" s="30">
        <f t="shared" si="53"/>
        <v>0</v>
      </c>
      <c r="E146" s="30">
        <v>0</v>
      </c>
      <c r="F146" s="30">
        <v>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21" customFormat="1" x14ac:dyDescent="0.25">
      <c r="A147" s="58"/>
      <c r="B147" s="24">
        <v>323</v>
      </c>
      <c r="C147" s="24" t="s">
        <v>62</v>
      </c>
      <c r="D147" s="31">
        <v>0</v>
      </c>
      <c r="E147" s="31"/>
      <c r="F147" s="3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40" customFormat="1" x14ac:dyDescent="0.25">
      <c r="A148" s="8" t="s">
        <v>47</v>
      </c>
      <c r="B148" s="152" t="s">
        <v>94</v>
      </c>
      <c r="C148" s="153"/>
      <c r="D148" s="38">
        <f t="shared" ref="D148:F151" si="54">D149</f>
        <v>3000</v>
      </c>
      <c r="E148" s="38">
        <f t="shared" si="54"/>
        <v>3000</v>
      </c>
      <c r="F148" s="38">
        <f t="shared" si="54"/>
        <v>3000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37" customFormat="1" x14ac:dyDescent="0.25">
      <c r="A149" s="42" t="s">
        <v>77</v>
      </c>
      <c r="B149" s="154" t="s">
        <v>78</v>
      </c>
      <c r="C149" s="155"/>
      <c r="D149" s="30">
        <f t="shared" si="54"/>
        <v>3000</v>
      </c>
      <c r="E149" s="30">
        <f t="shared" si="54"/>
        <v>3000</v>
      </c>
      <c r="F149" s="30">
        <f t="shared" si="54"/>
        <v>3000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x14ac:dyDescent="0.25">
      <c r="A150" s="5"/>
      <c r="B150" s="6">
        <v>3</v>
      </c>
      <c r="C150" s="6" t="s">
        <v>3</v>
      </c>
      <c r="D150" s="30">
        <f t="shared" si="54"/>
        <v>3000</v>
      </c>
      <c r="E150" s="30">
        <f t="shared" si="54"/>
        <v>3000</v>
      </c>
      <c r="F150" s="30">
        <f t="shared" si="54"/>
        <v>3000</v>
      </c>
    </row>
    <row r="151" spans="1:22" x14ac:dyDescent="0.25">
      <c r="A151" s="5"/>
      <c r="B151" s="6">
        <v>32</v>
      </c>
      <c r="C151" s="6" t="s">
        <v>8</v>
      </c>
      <c r="D151" s="30">
        <f t="shared" si="54"/>
        <v>3000</v>
      </c>
      <c r="E151" s="30">
        <v>3000</v>
      </c>
      <c r="F151" s="30">
        <v>3000</v>
      </c>
    </row>
    <row r="152" spans="1:22" s="21" customFormat="1" x14ac:dyDescent="0.25">
      <c r="A152" s="23"/>
      <c r="B152" s="24">
        <v>323</v>
      </c>
      <c r="C152" s="24" t="s">
        <v>62</v>
      </c>
      <c r="D152" s="31">
        <v>3000</v>
      </c>
      <c r="E152" s="60"/>
      <c r="F152" s="6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51" customFormat="1" x14ac:dyDescent="0.25">
      <c r="A153" s="110">
        <v>2403</v>
      </c>
      <c r="B153" s="111" t="s">
        <v>95</v>
      </c>
      <c r="C153" s="111"/>
      <c r="D153" s="112">
        <f t="shared" ref="D153:F157" si="55">D154</f>
        <v>0</v>
      </c>
      <c r="E153" s="112">
        <f t="shared" si="55"/>
        <v>0</v>
      </c>
      <c r="F153" s="112">
        <f t="shared" si="55"/>
        <v>0</v>
      </c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1:22" s="51" customFormat="1" x14ac:dyDescent="0.25">
      <c r="A154" s="61" t="s">
        <v>96</v>
      </c>
      <c r="B154" s="62" t="s">
        <v>97</v>
      </c>
      <c r="C154" s="62"/>
      <c r="D154" s="63">
        <f t="shared" si="55"/>
        <v>0</v>
      </c>
      <c r="E154" s="63">
        <f t="shared" si="55"/>
        <v>0</v>
      </c>
      <c r="F154" s="63">
        <f t="shared" si="55"/>
        <v>0</v>
      </c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1:22" s="47" customFormat="1" x14ac:dyDescent="0.25">
      <c r="A155" s="55">
        <v>48006</v>
      </c>
      <c r="B155" s="160" t="s">
        <v>98</v>
      </c>
      <c r="C155" s="161"/>
      <c r="D155" s="57">
        <f t="shared" si="55"/>
        <v>0</v>
      </c>
      <c r="E155" s="57">
        <f t="shared" si="55"/>
        <v>0</v>
      </c>
      <c r="F155" s="57">
        <f t="shared" si="55"/>
        <v>0</v>
      </c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</row>
    <row r="156" spans="1:22" s="47" customFormat="1" x14ac:dyDescent="0.25">
      <c r="A156" s="61"/>
      <c r="B156" s="56">
        <v>4</v>
      </c>
      <c r="C156" s="1" t="s">
        <v>24</v>
      </c>
      <c r="D156" s="57">
        <f t="shared" si="55"/>
        <v>0</v>
      </c>
      <c r="E156" s="57">
        <f t="shared" si="55"/>
        <v>0</v>
      </c>
      <c r="F156" s="57">
        <f t="shared" si="55"/>
        <v>0</v>
      </c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</row>
    <row r="157" spans="1:22" s="47" customFormat="1" x14ac:dyDescent="0.25">
      <c r="A157" s="55"/>
      <c r="B157" s="56">
        <v>41</v>
      </c>
      <c r="C157" s="91" t="s">
        <v>118</v>
      </c>
      <c r="D157" s="57">
        <f t="shared" si="55"/>
        <v>0</v>
      </c>
      <c r="E157" s="57">
        <v>0</v>
      </c>
      <c r="F157" s="57">
        <v>0</v>
      </c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</row>
    <row r="158" spans="1:22" s="21" customFormat="1" x14ac:dyDescent="0.25">
      <c r="A158" s="58"/>
      <c r="B158" s="24">
        <v>412</v>
      </c>
      <c r="C158" s="90" t="s">
        <v>119</v>
      </c>
      <c r="D158" s="31">
        <v>0</v>
      </c>
      <c r="E158" s="31"/>
      <c r="F158" s="31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x14ac:dyDescent="0.25">
      <c r="A159" s="105">
        <v>2405</v>
      </c>
      <c r="B159" s="108" t="s">
        <v>43</v>
      </c>
      <c r="C159" s="108"/>
      <c r="D159" s="104">
        <f t="shared" ref="D159" si="56">D160+D169+D182</f>
        <v>7714</v>
      </c>
      <c r="E159" s="104">
        <f t="shared" ref="E159:F159" si="57">E160+E169+E182</f>
        <v>7714</v>
      </c>
      <c r="F159" s="104">
        <f t="shared" si="57"/>
        <v>7714</v>
      </c>
    </row>
    <row r="160" spans="1:22" s="40" customFormat="1" x14ac:dyDescent="0.25">
      <c r="A160" s="8" t="s">
        <v>67</v>
      </c>
      <c r="B160" s="9" t="s">
        <v>68</v>
      </c>
      <c r="C160" s="9"/>
      <c r="D160" s="38">
        <f t="shared" ref="D160" si="58">D161+D165</f>
        <v>4000</v>
      </c>
      <c r="E160" s="38">
        <f t="shared" ref="E160:F160" si="59">E161+E165</f>
        <v>4000</v>
      </c>
      <c r="F160" s="38">
        <f t="shared" si="59"/>
        <v>4000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37" customFormat="1" x14ac:dyDescent="0.25">
      <c r="A161" s="7">
        <v>32300</v>
      </c>
      <c r="B161" s="154" t="s">
        <v>84</v>
      </c>
      <c r="C161" s="155"/>
      <c r="D161" s="30">
        <f t="shared" ref="D161:F163" si="60">D162</f>
        <v>1000</v>
      </c>
      <c r="E161" s="30">
        <f t="shared" si="60"/>
        <v>1000</v>
      </c>
      <c r="F161" s="30">
        <f t="shared" si="60"/>
        <v>1000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x14ac:dyDescent="0.25">
      <c r="A162" s="5"/>
      <c r="B162" s="6">
        <v>4</v>
      </c>
      <c r="C162" s="1" t="s">
        <v>24</v>
      </c>
      <c r="D162" s="30">
        <f t="shared" si="60"/>
        <v>1000</v>
      </c>
      <c r="E162" s="30">
        <f t="shared" si="60"/>
        <v>1000</v>
      </c>
      <c r="F162" s="30">
        <f t="shared" si="60"/>
        <v>1000</v>
      </c>
    </row>
    <row r="163" spans="1:22" x14ac:dyDescent="0.25">
      <c r="A163" s="5"/>
      <c r="B163" s="6">
        <v>42</v>
      </c>
      <c r="C163" s="1" t="s">
        <v>25</v>
      </c>
      <c r="D163" s="30">
        <f t="shared" si="60"/>
        <v>1000</v>
      </c>
      <c r="E163" s="30">
        <v>1000</v>
      </c>
      <c r="F163" s="30">
        <v>1000</v>
      </c>
    </row>
    <row r="164" spans="1:22" s="21" customFormat="1" x14ac:dyDescent="0.25">
      <c r="A164" s="23"/>
      <c r="B164" s="24">
        <v>422</v>
      </c>
      <c r="C164" s="19" t="s">
        <v>69</v>
      </c>
      <c r="D164" s="31">
        <v>1000</v>
      </c>
      <c r="E164" s="60"/>
      <c r="F164" s="6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37" customFormat="1" x14ac:dyDescent="0.25">
      <c r="A165" s="7">
        <v>62300</v>
      </c>
      <c r="B165" s="154" t="s">
        <v>86</v>
      </c>
      <c r="C165" s="155"/>
      <c r="D165" s="30">
        <f t="shared" ref="D165:F167" si="61">D166</f>
        <v>3000</v>
      </c>
      <c r="E165" s="30">
        <f t="shared" si="61"/>
        <v>3000</v>
      </c>
      <c r="F165" s="30">
        <f t="shared" si="61"/>
        <v>3000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x14ac:dyDescent="0.25">
      <c r="A166" s="5"/>
      <c r="B166" s="6">
        <v>4</v>
      </c>
      <c r="C166" s="1" t="s">
        <v>24</v>
      </c>
      <c r="D166" s="30">
        <f t="shared" si="61"/>
        <v>3000</v>
      </c>
      <c r="E166" s="30">
        <f t="shared" si="61"/>
        <v>3000</v>
      </c>
      <c r="F166" s="30">
        <f t="shared" si="61"/>
        <v>3000</v>
      </c>
    </row>
    <row r="167" spans="1:22" x14ac:dyDescent="0.25">
      <c r="A167" s="5"/>
      <c r="B167" s="6">
        <v>42</v>
      </c>
      <c r="C167" s="1" t="s">
        <v>25</v>
      </c>
      <c r="D167" s="30">
        <f t="shared" si="61"/>
        <v>3000</v>
      </c>
      <c r="E167" s="30">
        <v>3000</v>
      </c>
      <c r="F167" s="30">
        <v>3000</v>
      </c>
    </row>
    <row r="168" spans="1:22" s="21" customFormat="1" x14ac:dyDescent="0.25">
      <c r="A168" s="23"/>
      <c r="B168" s="24">
        <v>422</v>
      </c>
      <c r="C168" s="19" t="s">
        <v>69</v>
      </c>
      <c r="D168" s="31">
        <f>2000+1000</f>
        <v>3000</v>
      </c>
      <c r="E168" s="60"/>
      <c r="F168" s="6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40" customFormat="1" x14ac:dyDescent="0.25">
      <c r="A169" s="10" t="s">
        <v>41</v>
      </c>
      <c r="B169" s="10" t="s">
        <v>42</v>
      </c>
      <c r="C169" s="10"/>
      <c r="D169" s="43">
        <f t="shared" ref="D169" si="62">D170+D174+D178</f>
        <v>3714</v>
      </c>
      <c r="E169" s="43">
        <f t="shared" ref="E169:F169" si="63">E170+E174+E178</f>
        <v>3714</v>
      </c>
      <c r="F169" s="43">
        <f t="shared" si="63"/>
        <v>3714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x14ac:dyDescent="0.25">
      <c r="A170" s="7">
        <v>32300</v>
      </c>
      <c r="B170" s="154" t="s">
        <v>84</v>
      </c>
      <c r="C170" s="155"/>
      <c r="D170" s="28">
        <f t="shared" ref="D170:F172" si="64">D171</f>
        <v>1000</v>
      </c>
      <c r="E170" s="28">
        <f t="shared" si="64"/>
        <v>1000</v>
      </c>
      <c r="F170" s="28">
        <f t="shared" si="64"/>
        <v>1000</v>
      </c>
    </row>
    <row r="171" spans="1:22" x14ac:dyDescent="0.25">
      <c r="A171" s="1"/>
      <c r="B171" s="1">
        <v>4</v>
      </c>
      <c r="C171" s="1" t="s">
        <v>24</v>
      </c>
      <c r="D171" s="28">
        <f t="shared" si="64"/>
        <v>1000</v>
      </c>
      <c r="E171" s="28">
        <f t="shared" si="64"/>
        <v>1000</v>
      </c>
      <c r="F171" s="28">
        <f t="shared" si="64"/>
        <v>1000</v>
      </c>
    </row>
    <row r="172" spans="1:22" x14ac:dyDescent="0.25">
      <c r="A172" s="1"/>
      <c r="B172" s="1">
        <v>42</v>
      </c>
      <c r="C172" s="1" t="s">
        <v>25</v>
      </c>
      <c r="D172" s="28">
        <f t="shared" si="64"/>
        <v>1000</v>
      </c>
      <c r="E172" s="28">
        <v>1000</v>
      </c>
      <c r="F172" s="28">
        <v>1000</v>
      </c>
    </row>
    <row r="173" spans="1:22" s="21" customFormat="1" x14ac:dyDescent="0.25">
      <c r="A173" s="19"/>
      <c r="B173" s="19">
        <v>424</v>
      </c>
      <c r="C173" s="19" t="s">
        <v>26</v>
      </c>
      <c r="D173" s="29">
        <v>1000</v>
      </c>
      <c r="E173" s="29"/>
      <c r="F173" s="29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47" customFormat="1" x14ac:dyDescent="0.25">
      <c r="A174" s="53">
        <v>53082</v>
      </c>
      <c r="B174" s="158" t="s">
        <v>99</v>
      </c>
      <c r="C174" s="159"/>
      <c r="D174" s="45">
        <f t="shared" ref="D174:F176" si="65">D175</f>
        <v>2000</v>
      </c>
      <c r="E174" s="45">
        <f t="shared" si="65"/>
        <v>2000</v>
      </c>
      <c r="F174" s="45">
        <f t="shared" si="65"/>
        <v>2000</v>
      </c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 s="47" customFormat="1" x14ac:dyDescent="0.25">
      <c r="A175" s="53"/>
      <c r="B175" s="44">
        <v>4</v>
      </c>
      <c r="C175" s="44" t="s">
        <v>24</v>
      </c>
      <c r="D175" s="45">
        <f t="shared" si="65"/>
        <v>2000</v>
      </c>
      <c r="E175" s="45">
        <f t="shared" si="65"/>
        <v>2000</v>
      </c>
      <c r="F175" s="45">
        <f t="shared" si="65"/>
        <v>2000</v>
      </c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1:22" s="47" customFormat="1" x14ac:dyDescent="0.25">
      <c r="A176" s="53"/>
      <c r="B176" s="44">
        <v>42</v>
      </c>
      <c r="C176" s="44" t="s">
        <v>25</v>
      </c>
      <c r="D176" s="45">
        <f t="shared" si="65"/>
        <v>2000</v>
      </c>
      <c r="E176" s="45">
        <v>2000</v>
      </c>
      <c r="F176" s="45">
        <v>2000</v>
      </c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</row>
    <row r="177" spans="1:22" s="21" customFormat="1" x14ac:dyDescent="0.25">
      <c r="A177" s="52"/>
      <c r="B177" s="19">
        <v>424</v>
      </c>
      <c r="C177" s="19" t="s">
        <v>26</v>
      </c>
      <c r="D177" s="29">
        <v>2000</v>
      </c>
      <c r="E177" s="29"/>
      <c r="F177" s="29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x14ac:dyDescent="0.25">
      <c r="A178" s="25">
        <v>62300</v>
      </c>
      <c r="B178" t="s">
        <v>86</v>
      </c>
      <c r="D178" s="28">
        <f t="shared" ref="D178:F180" si="66">D179</f>
        <v>714</v>
      </c>
      <c r="E178" s="28">
        <f t="shared" si="66"/>
        <v>714</v>
      </c>
      <c r="F178" s="28">
        <f t="shared" si="66"/>
        <v>714</v>
      </c>
    </row>
    <row r="179" spans="1:22" x14ac:dyDescent="0.25">
      <c r="A179" s="1"/>
      <c r="B179" s="1">
        <v>4</v>
      </c>
      <c r="C179" s="1" t="s">
        <v>24</v>
      </c>
      <c r="D179" s="28">
        <f t="shared" si="66"/>
        <v>714</v>
      </c>
      <c r="E179" s="28">
        <f t="shared" si="66"/>
        <v>714</v>
      </c>
      <c r="F179" s="28">
        <f t="shared" si="66"/>
        <v>714</v>
      </c>
    </row>
    <row r="180" spans="1:22" x14ac:dyDescent="0.25">
      <c r="A180" s="1"/>
      <c r="B180" s="1">
        <v>42</v>
      </c>
      <c r="C180" s="1" t="s">
        <v>25</v>
      </c>
      <c r="D180" s="28">
        <f t="shared" si="66"/>
        <v>714</v>
      </c>
      <c r="E180" s="28">
        <v>714</v>
      </c>
      <c r="F180" s="28">
        <v>714</v>
      </c>
    </row>
    <row r="181" spans="1:22" s="21" customFormat="1" x14ac:dyDescent="0.25">
      <c r="A181" s="19"/>
      <c r="B181" s="19">
        <v>424</v>
      </c>
      <c r="C181" s="19" t="s">
        <v>26</v>
      </c>
      <c r="D181" s="29">
        <v>714</v>
      </c>
      <c r="E181" s="29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51" customFormat="1" x14ac:dyDescent="0.25">
      <c r="A182" s="66" t="s">
        <v>100</v>
      </c>
      <c r="B182" s="156" t="s">
        <v>101</v>
      </c>
      <c r="C182" s="157"/>
      <c r="D182" s="67">
        <f t="shared" ref="D182:F185" si="67">D183</f>
        <v>0</v>
      </c>
      <c r="E182" s="67">
        <f t="shared" si="67"/>
        <v>0</v>
      </c>
      <c r="F182" s="67">
        <f t="shared" si="67"/>
        <v>0</v>
      </c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1:22" s="47" customFormat="1" x14ac:dyDescent="0.25">
      <c r="A183" s="53">
        <v>53082</v>
      </c>
      <c r="B183" s="158" t="s">
        <v>99</v>
      </c>
      <c r="C183" s="159"/>
      <c r="D183" s="73">
        <f t="shared" si="67"/>
        <v>0</v>
      </c>
      <c r="E183" s="73">
        <f t="shared" si="67"/>
        <v>0</v>
      </c>
      <c r="F183" s="73">
        <f t="shared" si="67"/>
        <v>0</v>
      </c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1:22" s="47" customFormat="1" x14ac:dyDescent="0.25">
      <c r="A184" s="74"/>
      <c r="B184" s="44">
        <v>4</v>
      </c>
      <c r="C184" s="44" t="s">
        <v>24</v>
      </c>
      <c r="D184" s="73">
        <f t="shared" si="67"/>
        <v>0</v>
      </c>
      <c r="E184" s="73">
        <f t="shared" si="67"/>
        <v>0</v>
      </c>
      <c r="F184" s="73">
        <f t="shared" si="67"/>
        <v>0</v>
      </c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1:22" s="47" customFormat="1" x14ac:dyDescent="0.25">
      <c r="A185" s="74"/>
      <c r="B185" s="44">
        <v>42</v>
      </c>
      <c r="C185" s="44" t="s">
        <v>25</v>
      </c>
      <c r="D185" s="73">
        <f t="shared" si="67"/>
        <v>0</v>
      </c>
      <c r="E185" s="73">
        <v>0</v>
      </c>
      <c r="F185" s="73">
        <v>0</v>
      </c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s="21" customFormat="1" x14ac:dyDescent="0.25">
      <c r="A186" s="64"/>
      <c r="B186" s="24">
        <v>422</v>
      </c>
      <c r="C186" s="19" t="s">
        <v>69</v>
      </c>
      <c r="D186" s="65">
        <v>0</v>
      </c>
      <c r="E186" s="65"/>
      <c r="F186" s="65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x14ac:dyDescent="0.25">
      <c r="A187" s="13"/>
      <c r="B187" s="13"/>
      <c r="C187" s="14" t="s">
        <v>27</v>
      </c>
      <c r="D187" s="32">
        <f>D8+D19+D42+D49+D142+D153+D159</f>
        <v>3333490.03</v>
      </c>
      <c r="E187" s="32">
        <f>E8+E19+E42+E49+E142+E153+E159</f>
        <v>3303490.03</v>
      </c>
      <c r="F187" s="32">
        <f>F8+F19+F42+F49+F142+F153+F159</f>
        <v>3303490.03</v>
      </c>
    </row>
    <row r="188" spans="1:22" x14ac:dyDescent="0.25">
      <c r="A188" s="1"/>
      <c r="B188" s="1"/>
      <c r="C188" s="9" t="s">
        <v>153</v>
      </c>
      <c r="D188" s="100">
        <f>D187-D8</f>
        <v>849490.0299999998</v>
      </c>
      <c r="E188" s="100">
        <f t="shared" ref="E188:F188" si="68">E187-E8</f>
        <v>819490.0299999998</v>
      </c>
      <c r="F188" s="100">
        <f t="shared" si="68"/>
        <v>819490.0299999998</v>
      </c>
    </row>
    <row r="189" spans="1:22" x14ac:dyDescent="0.25">
      <c r="A189" s="17"/>
      <c r="B189" s="17"/>
      <c r="C189" s="101"/>
      <c r="D189" s="102"/>
      <c r="E189" s="102"/>
      <c r="F189" s="102"/>
    </row>
    <row r="190" spans="1:22" x14ac:dyDescent="0.25">
      <c r="A190" s="17"/>
      <c r="B190" s="17"/>
      <c r="D190" s="33"/>
      <c r="E190" s="17"/>
      <c r="F190" s="17"/>
    </row>
    <row r="191" spans="1:22" x14ac:dyDescent="0.25">
      <c r="C191" s="89" t="s">
        <v>125</v>
      </c>
      <c r="D191" t="s">
        <v>28</v>
      </c>
    </row>
    <row r="192" spans="1:22" x14ac:dyDescent="0.25">
      <c r="D192" t="s">
        <v>65</v>
      </c>
    </row>
    <row r="193" spans="3:3" x14ac:dyDescent="0.25">
      <c r="C193" s="89" t="s">
        <v>126</v>
      </c>
    </row>
    <row r="195" spans="3:3" x14ac:dyDescent="0.25">
      <c r="C195" t="s">
        <v>127</v>
      </c>
    </row>
    <row r="196" spans="3:3" x14ac:dyDescent="0.25">
      <c r="C196" s="18"/>
    </row>
  </sheetData>
  <mergeCells count="54">
    <mergeCell ref="A4:F4"/>
    <mergeCell ref="A5:F5"/>
    <mergeCell ref="B165:C165"/>
    <mergeCell ref="B170:C170"/>
    <mergeCell ref="B174:C174"/>
    <mergeCell ref="B128:C128"/>
    <mergeCell ref="B129:C129"/>
    <mergeCell ref="B133:C133"/>
    <mergeCell ref="B134:C134"/>
    <mergeCell ref="B138:C138"/>
    <mergeCell ref="B105:C105"/>
    <mergeCell ref="B111:C111"/>
    <mergeCell ref="B117:C117"/>
    <mergeCell ref="B122:C122"/>
    <mergeCell ref="B123:C123"/>
    <mergeCell ref="B94:C94"/>
    <mergeCell ref="B182:C182"/>
    <mergeCell ref="B183:C183"/>
    <mergeCell ref="B148:C148"/>
    <mergeCell ref="B144:C144"/>
    <mergeCell ref="B149:C149"/>
    <mergeCell ref="B155:C155"/>
    <mergeCell ref="B161:C161"/>
    <mergeCell ref="B95:C95"/>
    <mergeCell ref="B99:C99"/>
    <mergeCell ref="B100:C100"/>
    <mergeCell ref="B104:C104"/>
    <mergeCell ref="B61:C61"/>
    <mergeCell ref="B70:C70"/>
    <mergeCell ref="B75:C75"/>
    <mergeCell ref="B85:C85"/>
    <mergeCell ref="B90:C90"/>
    <mergeCell ref="B74:C74"/>
    <mergeCell ref="B84:C84"/>
    <mergeCell ref="B89:C89"/>
    <mergeCell ref="B50:C50"/>
    <mergeCell ref="B51:C51"/>
    <mergeCell ref="B55:C55"/>
    <mergeCell ref="B56:C56"/>
    <mergeCell ref="B60:C60"/>
    <mergeCell ref="A6:F6"/>
    <mergeCell ref="B21:C21"/>
    <mergeCell ref="B31:C31"/>
    <mergeCell ref="B38:C38"/>
    <mergeCell ref="B44:C44"/>
    <mergeCell ref="B9:C9"/>
    <mergeCell ref="B10:C10"/>
    <mergeCell ref="B20:C20"/>
    <mergeCell ref="B30:C30"/>
    <mergeCell ref="B37:C37"/>
    <mergeCell ref="B43:C43"/>
    <mergeCell ref="B19:C19"/>
    <mergeCell ref="B8:C8"/>
    <mergeCell ref="B42:C4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OS Svetvincenat</cp:lastModifiedBy>
  <cp:lastPrinted>2018-11-29T22:29:04Z</cp:lastPrinted>
  <dcterms:created xsi:type="dcterms:W3CDTF">2013-12-16T13:46:06Z</dcterms:created>
  <dcterms:modified xsi:type="dcterms:W3CDTF">2018-12-27T09:56:04Z</dcterms:modified>
</cp:coreProperties>
</file>