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Plan 2019" sheetId="4" r:id="rId1"/>
  </sheets>
  <definedNames>
    <definedName name="_xlnm.Print_Area" localSheetId="0">'Plan 2019'!$A$1:$I$264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7" i="4" l="1"/>
  <c r="G40" i="4"/>
  <c r="F194" i="4"/>
  <c r="F78" i="4" l="1"/>
  <c r="F80" i="4"/>
  <c r="F84" i="4"/>
  <c r="F89" i="4"/>
  <c r="F90" i="4"/>
  <c r="F95" i="4"/>
  <c r="F98" i="4"/>
  <c r="F102" i="4"/>
  <c r="F106" i="4"/>
  <c r="F118" i="4"/>
  <c r="F121" i="4"/>
  <c r="F125" i="4"/>
  <c r="F126" i="4"/>
  <c r="F127" i="4"/>
  <c r="F129" i="4"/>
  <c r="F130" i="4"/>
  <c r="F134" i="4"/>
  <c r="F139" i="4"/>
  <c r="F143" i="4"/>
  <c r="F147" i="4"/>
  <c r="F150" i="4"/>
  <c r="F153" i="4"/>
  <c r="F157" i="4"/>
  <c r="F159" i="4"/>
  <c r="F163" i="4"/>
  <c r="F167" i="4"/>
  <c r="F168" i="4"/>
  <c r="F169" i="4"/>
  <c r="F172" i="4"/>
  <c r="F173" i="4"/>
  <c r="F176" i="4"/>
  <c r="F177" i="4"/>
  <c r="F181" i="4"/>
  <c r="F182" i="4"/>
  <c r="F183" i="4"/>
  <c r="F187" i="4"/>
  <c r="F188" i="4"/>
  <c r="F189" i="4"/>
  <c r="F191" i="4"/>
  <c r="F198" i="4"/>
  <c r="F199" i="4"/>
  <c r="F201" i="4"/>
  <c r="F205" i="4"/>
  <c r="F210" i="4"/>
  <c r="F215" i="4"/>
  <c r="F217" i="4"/>
  <c r="F222" i="4"/>
  <c r="F226" i="4"/>
  <c r="F231" i="4"/>
  <c r="F245" i="4"/>
  <c r="F247" i="4"/>
  <c r="F251" i="4"/>
  <c r="F254" i="4"/>
  <c r="F257" i="4"/>
  <c r="F260" i="4"/>
  <c r="D59" i="4"/>
  <c r="D60" i="4"/>
  <c r="D61" i="4"/>
  <c r="D63" i="4"/>
  <c r="D64" i="4"/>
  <c r="D74" i="4"/>
  <c r="D78" i="4"/>
  <c r="D80" i="4"/>
  <c r="D84" i="4"/>
  <c r="D89" i="4"/>
  <c r="D90" i="4"/>
  <c r="D95" i="4"/>
  <c r="D98" i="4"/>
  <c r="D102" i="4"/>
  <c r="D106" i="4"/>
  <c r="D118" i="4"/>
  <c r="D121" i="4"/>
  <c r="D125" i="4"/>
  <c r="D126" i="4"/>
  <c r="D127" i="4"/>
  <c r="D129" i="4"/>
  <c r="D130" i="4"/>
  <c r="D134" i="4"/>
  <c r="D139" i="4"/>
  <c r="D143" i="4"/>
  <c r="D147" i="4"/>
  <c r="D150" i="4"/>
  <c r="D153" i="4"/>
  <c r="D157" i="4"/>
  <c r="D159" i="4"/>
  <c r="D163" i="4"/>
  <c r="D168" i="4"/>
  <c r="D169" i="4"/>
  <c r="D172" i="4"/>
  <c r="D173" i="4"/>
  <c r="D177" i="4"/>
  <c r="D182" i="4"/>
  <c r="D183" i="4"/>
  <c r="D187" i="4"/>
  <c r="D188" i="4"/>
  <c r="D189" i="4"/>
  <c r="D191" i="4"/>
  <c r="D194" i="4"/>
  <c r="D198" i="4"/>
  <c r="D199" i="4"/>
  <c r="D201" i="4"/>
  <c r="D205" i="4"/>
  <c r="D210" i="4"/>
  <c r="D214" i="4"/>
  <c r="D215" i="4"/>
  <c r="D217" i="4"/>
  <c r="D222" i="4"/>
  <c r="D226" i="4"/>
  <c r="D231" i="4"/>
  <c r="D239" i="4"/>
  <c r="D242" i="4"/>
  <c r="D245" i="4"/>
  <c r="D251" i="4"/>
  <c r="D254" i="4"/>
  <c r="D257" i="4"/>
  <c r="D260" i="4"/>
  <c r="D40" i="4"/>
  <c r="D42" i="4"/>
  <c r="F15" i="4"/>
  <c r="F22" i="4"/>
  <c r="F23" i="4"/>
  <c r="F24" i="4"/>
  <c r="F26" i="4"/>
  <c r="F27" i="4"/>
  <c r="F28" i="4"/>
  <c r="F29" i="4"/>
  <c r="F30" i="4"/>
  <c r="F31" i="4"/>
  <c r="D15" i="4"/>
  <c r="D22" i="4"/>
  <c r="D23" i="4"/>
  <c r="D26" i="4"/>
  <c r="D27" i="4"/>
  <c r="D29" i="4"/>
  <c r="D30" i="4"/>
  <c r="D31" i="4"/>
  <c r="I28" i="4"/>
  <c r="H28" i="4"/>
  <c r="C28" i="4"/>
  <c r="D28" i="4" s="1"/>
  <c r="I24" i="4"/>
  <c r="H24" i="4"/>
  <c r="C24" i="4"/>
  <c r="D24" i="4" s="1"/>
  <c r="E49" i="4"/>
  <c r="D49" i="4" s="1"/>
  <c r="C49" i="4"/>
  <c r="C48" i="4" s="1"/>
  <c r="E47" i="4"/>
  <c r="D47" i="4" s="1"/>
  <c r="C47" i="4"/>
  <c r="E46" i="4"/>
  <c r="D46" i="4" s="1"/>
  <c r="C46" i="4"/>
  <c r="E44" i="4"/>
  <c r="D44" i="4" s="1"/>
  <c r="C44" i="4"/>
  <c r="C43" i="4" s="1"/>
  <c r="E41" i="4"/>
  <c r="D41" i="4" s="1"/>
  <c r="C41" i="4"/>
  <c r="C39" i="4" s="1"/>
  <c r="C45" i="4" l="1"/>
  <c r="E45" i="4"/>
  <c r="E48" i="4"/>
  <c r="E39" i="4"/>
  <c r="C38" i="4"/>
  <c r="C37" i="4" s="1"/>
  <c r="C14" i="4" s="1"/>
  <c r="C16" i="4" s="1"/>
  <c r="E43" i="4"/>
  <c r="C259" i="4"/>
  <c r="C258" i="4" s="1"/>
  <c r="E259" i="4"/>
  <c r="C256" i="4"/>
  <c r="C255" i="4" s="1"/>
  <c r="E256" i="4"/>
  <c r="C253" i="4"/>
  <c r="C252" i="4" s="1"/>
  <c r="E253" i="4"/>
  <c r="C250" i="4"/>
  <c r="C249" i="4" s="1"/>
  <c r="E250" i="4"/>
  <c r="E246" i="4"/>
  <c r="C244" i="4"/>
  <c r="E244" i="4"/>
  <c r="C241" i="4"/>
  <c r="C240" i="4" s="1"/>
  <c r="E241" i="4"/>
  <c r="C238" i="4"/>
  <c r="C237" i="4" s="1"/>
  <c r="E238" i="4"/>
  <c r="C230" i="4"/>
  <c r="C229" i="4" s="1"/>
  <c r="C228" i="4" s="1"/>
  <c r="C227" i="4" s="1"/>
  <c r="E230" i="4"/>
  <c r="C225" i="4"/>
  <c r="C224" i="4" s="1"/>
  <c r="C223" i="4" s="1"/>
  <c r="E225" i="4"/>
  <c r="C221" i="4"/>
  <c r="C220" i="4" s="1"/>
  <c r="C219" i="4" s="1"/>
  <c r="E221" i="4"/>
  <c r="C216" i="4"/>
  <c r="E216" i="4"/>
  <c r="C213" i="4"/>
  <c r="E213" i="4"/>
  <c r="C209" i="4"/>
  <c r="C208" i="4" s="1"/>
  <c r="C207" i="4" s="1"/>
  <c r="E209" i="4"/>
  <c r="C204" i="4"/>
  <c r="C203" i="4" s="1"/>
  <c r="C202" i="4" s="1"/>
  <c r="E204" i="4"/>
  <c r="C200" i="4"/>
  <c r="E200" i="4"/>
  <c r="C197" i="4"/>
  <c r="E197" i="4"/>
  <c r="C193" i="4"/>
  <c r="C192" i="4" s="1"/>
  <c r="E193" i="4"/>
  <c r="C190" i="4"/>
  <c r="E190" i="4"/>
  <c r="C186" i="4"/>
  <c r="E186" i="4"/>
  <c r="E180" i="4"/>
  <c r="E175" i="4"/>
  <c r="C171" i="4"/>
  <c r="C170" i="4" s="1"/>
  <c r="E171" i="4"/>
  <c r="E166" i="4"/>
  <c r="G175" i="4"/>
  <c r="G174" i="4" s="1"/>
  <c r="G171" i="4"/>
  <c r="G166" i="4"/>
  <c r="G165" i="4" s="1"/>
  <c r="C162" i="4"/>
  <c r="C161" i="4" s="1"/>
  <c r="C160" i="4" s="1"/>
  <c r="E162" i="4"/>
  <c r="C158" i="4"/>
  <c r="E158" i="4"/>
  <c r="C156" i="4"/>
  <c r="E156" i="4"/>
  <c r="C152" i="4"/>
  <c r="C151" i="4" s="1"/>
  <c r="E152" i="4"/>
  <c r="C149" i="4"/>
  <c r="C148" i="4" s="1"/>
  <c r="E149" i="4"/>
  <c r="C146" i="4"/>
  <c r="C145" i="4" s="1"/>
  <c r="E146" i="4"/>
  <c r="C142" i="4"/>
  <c r="C141" i="4" s="1"/>
  <c r="C140" i="4" s="1"/>
  <c r="E142" i="4"/>
  <c r="C138" i="4"/>
  <c r="C137" i="4" s="1"/>
  <c r="C136" i="4" s="1"/>
  <c r="E138" i="4"/>
  <c r="C128" i="4"/>
  <c r="E128" i="4"/>
  <c r="C124" i="4"/>
  <c r="E124" i="4"/>
  <c r="C116" i="4"/>
  <c r="C114" i="4"/>
  <c r="C105" i="4"/>
  <c r="C104" i="4" s="1"/>
  <c r="E105" i="4"/>
  <c r="C101" i="4"/>
  <c r="C100" i="4" s="1"/>
  <c r="C99" i="4" s="1"/>
  <c r="E101" i="4"/>
  <c r="C97" i="4"/>
  <c r="C96" i="4" s="1"/>
  <c r="E97" i="4"/>
  <c r="C94" i="4"/>
  <c r="C93" i="4" s="1"/>
  <c r="E94" i="4"/>
  <c r="C88" i="4"/>
  <c r="C87" i="4" s="1"/>
  <c r="C86" i="4" s="1"/>
  <c r="C85" i="4" s="1"/>
  <c r="E88" i="4"/>
  <c r="C83" i="4"/>
  <c r="C82" i="4" s="1"/>
  <c r="C81" i="4" s="1"/>
  <c r="E83" i="4"/>
  <c r="C79" i="4"/>
  <c r="E79" i="4"/>
  <c r="C77" i="4"/>
  <c r="E77" i="4"/>
  <c r="C73" i="4"/>
  <c r="E73" i="4"/>
  <c r="C62" i="4"/>
  <c r="E62" i="4"/>
  <c r="C58" i="4"/>
  <c r="E58" i="4"/>
  <c r="I165" i="4"/>
  <c r="H174" i="4"/>
  <c r="H170" i="4"/>
  <c r="H165" i="4"/>
  <c r="H258" i="4"/>
  <c r="I258" i="4"/>
  <c r="H255" i="4"/>
  <c r="I255" i="4"/>
  <c r="H252" i="4"/>
  <c r="I252" i="4"/>
  <c r="H249" i="4"/>
  <c r="I249" i="4"/>
  <c r="H243" i="4"/>
  <c r="I243" i="4"/>
  <c r="H240" i="4"/>
  <c r="I240" i="4"/>
  <c r="H234" i="4"/>
  <c r="I234" i="4"/>
  <c r="H237" i="4"/>
  <c r="I237" i="4"/>
  <c r="H224" i="4"/>
  <c r="H223" i="4" s="1"/>
  <c r="I224" i="4"/>
  <c r="I223" i="4" s="1"/>
  <c r="H220" i="4"/>
  <c r="H219" i="4" s="1"/>
  <c r="I220" i="4"/>
  <c r="I219" i="4" s="1"/>
  <c r="H212" i="4"/>
  <c r="H211" i="4" s="1"/>
  <c r="I212" i="4"/>
  <c r="I211" i="4" s="1"/>
  <c r="H208" i="4"/>
  <c r="H207" i="4" s="1"/>
  <c r="I208" i="4"/>
  <c r="I207" i="4" s="1"/>
  <c r="H203" i="4"/>
  <c r="I203" i="4"/>
  <c r="H196" i="4"/>
  <c r="H195" i="4" s="1"/>
  <c r="I200" i="4"/>
  <c r="I197" i="4"/>
  <c r="H192" i="4"/>
  <c r="I192" i="4"/>
  <c r="H185" i="4"/>
  <c r="I185" i="4"/>
  <c r="H179" i="4"/>
  <c r="H178" i="4" s="1"/>
  <c r="I180" i="4"/>
  <c r="I179" i="4" s="1"/>
  <c r="I178" i="4" s="1"/>
  <c r="I175" i="4"/>
  <c r="I174" i="4" s="1"/>
  <c r="I171" i="4"/>
  <c r="I170" i="4" s="1"/>
  <c r="H161" i="4"/>
  <c r="H160" i="4" s="1"/>
  <c r="I162" i="4"/>
  <c r="I161" i="4" s="1"/>
  <c r="I160" i="4" s="1"/>
  <c r="H155" i="4"/>
  <c r="H154" i="4" s="1"/>
  <c r="I158" i="4"/>
  <c r="I156" i="4"/>
  <c r="I151" i="4"/>
  <c r="H151" i="4"/>
  <c r="I149" i="4"/>
  <c r="I148" i="4" s="1"/>
  <c r="H148" i="4"/>
  <c r="H145" i="4"/>
  <c r="I146" i="4"/>
  <c r="I145" i="4" s="1"/>
  <c r="H141" i="4"/>
  <c r="H140" i="4" s="1"/>
  <c r="I142" i="4"/>
  <c r="I141" i="4" s="1"/>
  <c r="I140" i="4" s="1"/>
  <c r="H137" i="4"/>
  <c r="H136" i="4" s="1"/>
  <c r="I137" i="4"/>
  <c r="I136" i="4" s="1"/>
  <c r="I132" i="4"/>
  <c r="I131" i="4" s="1"/>
  <c r="H131" i="4"/>
  <c r="I123" i="4"/>
  <c r="H123" i="4"/>
  <c r="H119" i="4"/>
  <c r="I120" i="4"/>
  <c r="I119" i="4" s="1"/>
  <c r="I116" i="4"/>
  <c r="I114" i="4"/>
  <c r="H107" i="4"/>
  <c r="I108" i="4"/>
  <c r="H104" i="4"/>
  <c r="I104" i="4"/>
  <c r="H100" i="4"/>
  <c r="H99" i="4" s="1"/>
  <c r="I100" i="4"/>
  <c r="I99" i="4" s="1"/>
  <c r="H96" i="4"/>
  <c r="I96" i="4"/>
  <c r="H93" i="4"/>
  <c r="I93" i="4"/>
  <c r="H87" i="4"/>
  <c r="H86" i="4" s="1"/>
  <c r="H85" i="4" s="1"/>
  <c r="I88" i="4"/>
  <c r="I87" i="4" s="1"/>
  <c r="I86" i="4" s="1"/>
  <c r="I85" i="4" s="1"/>
  <c r="H82" i="4"/>
  <c r="I83" i="4"/>
  <c r="I82" i="4" s="1"/>
  <c r="I79" i="4"/>
  <c r="I76" i="4" s="1"/>
  <c r="I75" i="4" s="1"/>
  <c r="H76" i="4"/>
  <c r="H75" i="4" s="1"/>
  <c r="I73" i="4"/>
  <c r="H67" i="4"/>
  <c r="I68" i="4"/>
  <c r="E104" i="4" l="1"/>
  <c r="D105" i="4"/>
  <c r="E145" i="4"/>
  <c r="D146" i="4"/>
  <c r="D158" i="4"/>
  <c r="E192" i="4"/>
  <c r="D193" i="4"/>
  <c r="D244" i="4"/>
  <c r="E252" i="4"/>
  <c r="D253" i="4"/>
  <c r="E258" i="4"/>
  <c r="D259" i="4"/>
  <c r="D39" i="4"/>
  <c r="D79" i="4"/>
  <c r="E96" i="4"/>
  <c r="D97" i="4"/>
  <c r="E137" i="4"/>
  <c r="D138" i="4"/>
  <c r="E170" i="4"/>
  <c r="F171" i="4"/>
  <c r="D171" i="4"/>
  <c r="D200" i="4"/>
  <c r="E224" i="4"/>
  <c r="D225" i="4"/>
  <c r="D62" i="4"/>
  <c r="D77" i="4"/>
  <c r="E82" i="4"/>
  <c r="D83" i="4"/>
  <c r="E93" i="4"/>
  <c r="D94" i="4"/>
  <c r="E100" i="4"/>
  <c r="D101" i="4"/>
  <c r="D128" i="4"/>
  <c r="E141" i="4"/>
  <c r="D142" i="4"/>
  <c r="E148" i="4"/>
  <c r="D149" i="4"/>
  <c r="D156" i="4"/>
  <c r="E161" i="4"/>
  <c r="D162" i="4"/>
  <c r="E174" i="4"/>
  <c r="F175" i="4"/>
  <c r="D190" i="4"/>
  <c r="F197" i="4"/>
  <c r="D197" i="4"/>
  <c r="E203" i="4"/>
  <c r="D204" i="4"/>
  <c r="F204" i="4"/>
  <c r="D213" i="4"/>
  <c r="E220" i="4"/>
  <c r="F221" i="4"/>
  <c r="D221" i="4"/>
  <c r="E229" i="4"/>
  <c r="D230" i="4"/>
  <c r="E240" i="4"/>
  <c r="D241" i="4"/>
  <c r="F246" i="4"/>
  <c r="D48" i="4"/>
  <c r="D58" i="4"/>
  <c r="D73" i="4"/>
  <c r="E87" i="4"/>
  <c r="D88" i="4"/>
  <c r="D124" i="4"/>
  <c r="E151" i="4"/>
  <c r="D152" i="4"/>
  <c r="D186" i="4"/>
  <c r="E208" i="4"/>
  <c r="D209" i="4"/>
  <c r="D216" i="4"/>
  <c r="E237" i="4"/>
  <c r="D238" i="4"/>
  <c r="C155" i="4"/>
  <c r="C154" i="4" s="1"/>
  <c r="E165" i="4"/>
  <c r="F166" i="4"/>
  <c r="E179" i="4"/>
  <c r="C196" i="4"/>
  <c r="C195" i="4" s="1"/>
  <c r="C212" i="4"/>
  <c r="C211" i="4" s="1"/>
  <c r="E249" i="4"/>
  <c r="D250" i="4"/>
  <c r="E255" i="4"/>
  <c r="D256" i="4"/>
  <c r="D43" i="4"/>
  <c r="D45" i="4"/>
  <c r="I40" i="4"/>
  <c r="H47" i="4"/>
  <c r="E57" i="4"/>
  <c r="I155" i="4"/>
  <c r="I154" i="4" s="1"/>
  <c r="H40" i="4"/>
  <c r="H164" i="4"/>
  <c r="I196" i="4"/>
  <c r="I195" i="4" s="1"/>
  <c r="I202" i="4"/>
  <c r="I42" i="4"/>
  <c r="H202" i="4"/>
  <c r="H42" i="4"/>
  <c r="E38" i="4"/>
  <c r="H66" i="4"/>
  <c r="H65" i="4" s="1"/>
  <c r="E155" i="4"/>
  <c r="I47" i="4"/>
  <c r="I81" i="4"/>
  <c r="I46" i="4"/>
  <c r="H81" i="4"/>
  <c r="H46" i="4"/>
  <c r="H45" i="4" s="1"/>
  <c r="H92" i="4"/>
  <c r="H44" i="4"/>
  <c r="H43" i="4" s="1"/>
  <c r="C76" i="4"/>
  <c r="C75" i="4" s="1"/>
  <c r="C185" i="4"/>
  <c r="C184" i="4" s="1"/>
  <c r="I233" i="4"/>
  <c r="H233" i="4"/>
  <c r="H232" i="4" s="1"/>
  <c r="C57" i="4"/>
  <c r="C56" i="4" s="1"/>
  <c r="C55" i="4" s="1"/>
  <c r="E76" i="4"/>
  <c r="G170" i="4"/>
  <c r="E196" i="4"/>
  <c r="C123" i="4"/>
  <c r="E243" i="4"/>
  <c r="I67" i="4"/>
  <c r="I107" i="4"/>
  <c r="I248" i="4"/>
  <c r="I232" i="4" s="1"/>
  <c r="I164" i="4"/>
  <c r="H248" i="4"/>
  <c r="C248" i="4"/>
  <c r="C218" i="4"/>
  <c r="E212" i="4"/>
  <c r="C206" i="4"/>
  <c r="E185" i="4"/>
  <c r="C144" i="4"/>
  <c r="E144" i="4"/>
  <c r="E123" i="4"/>
  <c r="C92" i="4"/>
  <c r="I218" i="4"/>
  <c r="H218" i="4"/>
  <c r="I206" i="4"/>
  <c r="H206" i="4"/>
  <c r="I122" i="4"/>
  <c r="I92" i="4"/>
  <c r="I184" i="4"/>
  <c r="H184" i="4"/>
  <c r="H144" i="4"/>
  <c r="I144" i="4"/>
  <c r="H122" i="4"/>
  <c r="H103" i="4"/>
  <c r="G250" i="4"/>
  <c r="F250" i="4" s="1"/>
  <c r="G253" i="4"/>
  <c r="F253" i="4" s="1"/>
  <c r="G256" i="4"/>
  <c r="F256" i="4" s="1"/>
  <c r="G259" i="4"/>
  <c r="F259" i="4" s="1"/>
  <c r="G246" i="4"/>
  <c r="G244" i="4"/>
  <c r="F244" i="4" s="1"/>
  <c r="G235" i="4"/>
  <c r="G242" i="4"/>
  <c r="F242" i="4" s="1"/>
  <c r="G239" i="4"/>
  <c r="F239" i="4" s="1"/>
  <c r="G230" i="4"/>
  <c r="F230" i="4" s="1"/>
  <c r="G225" i="4"/>
  <c r="F225" i="4" s="1"/>
  <c r="G221" i="4"/>
  <c r="G216" i="4"/>
  <c r="F216" i="4" s="1"/>
  <c r="G214" i="4"/>
  <c r="F214" i="4" s="1"/>
  <c r="G209" i="4"/>
  <c r="F209" i="4" s="1"/>
  <c r="G204" i="4"/>
  <c r="G197" i="4"/>
  <c r="G200" i="4"/>
  <c r="F200" i="4" s="1"/>
  <c r="G193" i="4"/>
  <c r="F193" i="4" s="1"/>
  <c r="I45" i="4" l="1"/>
  <c r="D144" i="4"/>
  <c r="D249" i="4"/>
  <c r="E219" i="4"/>
  <c r="D220" i="4"/>
  <c r="F174" i="4"/>
  <c r="D148" i="4"/>
  <c r="D96" i="4"/>
  <c r="D145" i="4"/>
  <c r="E211" i="4"/>
  <c r="D212" i="4"/>
  <c r="E248" i="4"/>
  <c r="E154" i="4"/>
  <c r="D155" i="4"/>
  <c r="D255" i="4"/>
  <c r="E178" i="4"/>
  <c r="E207" i="4"/>
  <c r="D208" i="4"/>
  <c r="E228" i="4"/>
  <c r="D229" i="4"/>
  <c r="E202" i="4"/>
  <c r="D203" i="4"/>
  <c r="E223" i="4"/>
  <c r="D224" i="4"/>
  <c r="E136" i="4"/>
  <c r="D137" i="4"/>
  <c r="E75" i="4"/>
  <c r="D76" i="4"/>
  <c r="F165" i="4"/>
  <c r="E99" i="4"/>
  <c r="D100" i="4"/>
  <c r="E81" i="4"/>
  <c r="D82" i="4"/>
  <c r="F170" i="4"/>
  <c r="D170" i="4"/>
  <c r="D252" i="4"/>
  <c r="F252" i="4"/>
  <c r="E56" i="4"/>
  <c r="D57" i="4"/>
  <c r="D237" i="4"/>
  <c r="E164" i="4"/>
  <c r="E92" i="4"/>
  <c r="E195" i="4"/>
  <c r="D196" i="4"/>
  <c r="F196" i="4"/>
  <c r="D151" i="4"/>
  <c r="D240" i="4"/>
  <c r="D123" i="4"/>
  <c r="E184" i="4"/>
  <c r="D185" i="4"/>
  <c r="E37" i="4"/>
  <c r="D38" i="4"/>
  <c r="E86" i="4"/>
  <c r="D87" i="4"/>
  <c r="E160" i="4"/>
  <c r="D161" i="4"/>
  <c r="E140" i="4"/>
  <c r="D141" i="4"/>
  <c r="D93" i="4"/>
  <c r="D258" i="4"/>
  <c r="D192" i="4"/>
  <c r="D104" i="4"/>
  <c r="G238" i="4"/>
  <c r="F238" i="4" s="1"/>
  <c r="I103" i="4"/>
  <c r="I44" i="4"/>
  <c r="I43" i="4" s="1"/>
  <c r="I66" i="4"/>
  <c r="I65" i="4" s="1"/>
  <c r="G243" i="4"/>
  <c r="F243" i="4" s="1"/>
  <c r="G224" i="4"/>
  <c r="F224" i="4" s="1"/>
  <c r="G255" i="4"/>
  <c r="F255" i="4" s="1"/>
  <c r="G164" i="4"/>
  <c r="G234" i="4"/>
  <c r="G229" i="4"/>
  <c r="F229" i="4" s="1"/>
  <c r="G203" i="4"/>
  <c r="G213" i="4"/>
  <c r="F213" i="4" s="1"/>
  <c r="G237" i="4"/>
  <c r="F237" i="4" s="1"/>
  <c r="G252" i="4"/>
  <c r="G192" i="4"/>
  <c r="F192" i="4" s="1"/>
  <c r="G208" i="4"/>
  <c r="F208" i="4" s="1"/>
  <c r="G220" i="4"/>
  <c r="F220" i="4" s="1"/>
  <c r="G241" i="4"/>
  <c r="F241" i="4" s="1"/>
  <c r="G258" i="4"/>
  <c r="F258" i="4" s="1"/>
  <c r="G249" i="4"/>
  <c r="F249" i="4" s="1"/>
  <c r="G212" i="4"/>
  <c r="F212" i="4" s="1"/>
  <c r="G196" i="4"/>
  <c r="I91" i="4"/>
  <c r="H91" i="4"/>
  <c r="G186" i="4"/>
  <c r="F186" i="4" s="1"/>
  <c r="G190" i="4"/>
  <c r="F190" i="4" s="1"/>
  <c r="G180" i="4"/>
  <c r="F180" i="4" s="1"/>
  <c r="G162" i="4"/>
  <c r="F162" i="4" s="1"/>
  <c r="G156" i="4"/>
  <c r="F156" i="4" s="1"/>
  <c r="G158" i="4"/>
  <c r="F158" i="4" s="1"/>
  <c r="G146" i="4"/>
  <c r="F146" i="4" s="1"/>
  <c r="G149" i="4"/>
  <c r="F149" i="4" s="1"/>
  <c r="G152" i="4"/>
  <c r="F152" i="4" s="1"/>
  <c r="G142" i="4"/>
  <c r="F142" i="4" s="1"/>
  <c r="G138" i="4"/>
  <c r="F138" i="4" s="1"/>
  <c r="G128" i="4"/>
  <c r="F128" i="4" s="1"/>
  <c r="G124" i="4"/>
  <c r="F124" i="4" s="1"/>
  <c r="G135" i="4"/>
  <c r="G105" i="4"/>
  <c r="F105" i="4" s="1"/>
  <c r="G114" i="4"/>
  <c r="G120" i="4"/>
  <c r="G117" i="4"/>
  <c r="G111" i="4"/>
  <c r="G110" i="4"/>
  <c r="G109" i="4"/>
  <c r="G101" i="4"/>
  <c r="F101" i="4" s="1"/>
  <c r="G94" i="4"/>
  <c r="F94" i="4" s="1"/>
  <c r="G97" i="4"/>
  <c r="F97" i="4" s="1"/>
  <c r="G88" i="4"/>
  <c r="F88" i="4" s="1"/>
  <c r="G83" i="4"/>
  <c r="F83" i="4" s="1"/>
  <c r="G77" i="4"/>
  <c r="F77" i="4" s="1"/>
  <c r="G79" i="4"/>
  <c r="F79" i="4" s="1"/>
  <c r="G74" i="4"/>
  <c r="F74" i="4" s="1"/>
  <c r="G72" i="4"/>
  <c r="G71" i="4"/>
  <c r="G70" i="4"/>
  <c r="G69" i="4"/>
  <c r="G64" i="4"/>
  <c r="F64" i="4" s="1"/>
  <c r="G63" i="4"/>
  <c r="F63" i="4" s="1"/>
  <c r="G60" i="4"/>
  <c r="F60" i="4" s="1"/>
  <c r="G61" i="4"/>
  <c r="F61" i="4" s="1"/>
  <c r="G59" i="4"/>
  <c r="F59" i="4" s="1"/>
  <c r="G42" i="4" l="1"/>
  <c r="F42" i="4" s="1"/>
  <c r="F203" i="4"/>
  <c r="G116" i="4"/>
  <c r="D184" i="4"/>
  <c r="D99" i="4"/>
  <c r="D136" i="4"/>
  <c r="D207" i="4"/>
  <c r="D154" i="4"/>
  <c r="E206" i="4"/>
  <c r="D211" i="4"/>
  <c r="D37" i="4"/>
  <c r="D195" i="4"/>
  <c r="D81" i="4"/>
  <c r="D75" i="4"/>
  <c r="E227" i="4"/>
  <c r="D228" i="4"/>
  <c r="D248" i="4"/>
  <c r="D92" i="4"/>
  <c r="D202" i="4"/>
  <c r="D140" i="4"/>
  <c r="E55" i="4"/>
  <c r="D56" i="4"/>
  <c r="E85" i="4"/>
  <c r="D86" i="4"/>
  <c r="D160" i="4"/>
  <c r="F164" i="4"/>
  <c r="D223" i="4"/>
  <c r="D219" i="4"/>
  <c r="E218" i="4"/>
  <c r="G18" i="4"/>
  <c r="E14" i="4"/>
  <c r="G219" i="4"/>
  <c r="F219" i="4" s="1"/>
  <c r="G93" i="4"/>
  <c r="F93" i="4" s="1"/>
  <c r="G148" i="4"/>
  <c r="F148" i="4" s="1"/>
  <c r="G161" i="4"/>
  <c r="F161" i="4" s="1"/>
  <c r="G195" i="4"/>
  <c r="F195" i="4" s="1"/>
  <c r="G202" i="4"/>
  <c r="F202" i="4" s="1"/>
  <c r="G151" i="4"/>
  <c r="F151" i="4" s="1"/>
  <c r="G137" i="4"/>
  <c r="F137" i="4" s="1"/>
  <c r="G240" i="4"/>
  <c r="F240" i="4" s="1"/>
  <c r="G207" i="4"/>
  <c r="F207" i="4" s="1"/>
  <c r="G96" i="4"/>
  <c r="F96" i="4" s="1"/>
  <c r="G248" i="4"/>
  <c r="F248" i="4" s="1"/>
  <c r="G82" i="4"/>
  <c r="F82" i="4" s="1"/>
  <c r="G100" i="4"/>
  <c r="F100" i="4" s="1"/>
  <c r="G104" i="4"/>
  <c r="F104" i="4" s="1"/>
  <c r="G145" i="4"/>
  <c r="F145" i="4" s="1"/>
  <c r="G179" i="4"/>
  <c r="F179" i="4" s="1"/>
  <c r="G211" i="4"/>
  <c r="F211" i="4" s="1"/>
  <c r="G73" i="4"/>
  <c r="F73" i="4" s="1"/>
  <c r="G87" i="4"/>
  <c r="F87" i="4" s="1"/>
  <c r="G108" i="4"/>
  <c r="G119" i="4"/>
  <c r="G132" i="4"/>
  <c r="G141" i="4"/>
  <c r="F141" i="4" s="1"/>
  <c r="G228" i="4"/>
  <c r="F228" i="4" s="1"/>
  <c r="G223" i="4"/>
  <c r="F223" i="4" s="1"/>
  <c r="G62" i="4"/>
  <c r="F62" i="4" s="1"/>
  <c r="G155" i="4"/>
  <c r="F155" i="4" s="1"/>
  <c r="G185" i="4"/>
  <c r="F185" i="4" s="1"/>
  <c r="G76" i="4"/>
  <c r="F76" i="4" s="1"/>
  <c r="G123" i="4"/>
  <c r="F123" i="4" s="1"/>
  <c r="G68" i="4"/>
  <c r="G58" i="4"/>
  <c r="F58" i="4" s="1"/>
  <c r="D85" i="4" l="1"/>
  <c r="D206" i="4"/>
  <c r="D227" i="4"/>
  <c r="D218" i="4"/>
  <c r="D55" i="4"/>
  <c r="G46" i="4"/>
  <c r="F46" i="4" s="1"/>
  <c r="G17" i="4"/>
  <c r="G19" i="4" s="1"/>
  <c r="F40" i="4"/>
  <c r="D14" i="4"/>
  <c r="E16" i="4"/>
  <c r="G233" i="4"/>
  <c r="G232" i="4" s="1"/>
  <c r="G67" i="4"/>
  <c r="G49" i="4" s="1"/>
  <c r="G227" i="4"/>
  <c r="F227" i="4" s="1"/>
  <c r="G206" i="4"/>
  <c r="F206" i="4" s="1"/>
  <c r="G131" i="4"/>
  <c r="G122" i="4" s="1"/>
  <c r="G99" i="4"/>
  <c r="F99" i="4" s="1"/>
  <c r="G218" i="4"/>
  <c r="F218" i="4" s="1"/>
  <c r="G75" i="4"/>
  <c r="F75" i="4" s="1"/>
  <c r="G136" i="4"/>
  <c r="F136" i="4" s="1"/>
  <c r="G184" i="4"/>
  <c r="F184" i="4" s="1"/>
  <c r="G92" i="4"/>
  <c r="F92" i="4" s="1"/>
  <c r="G154" i="4"/>
  <c r="F154" i="4" s="1"/>
  <c r="G178" i="4"/>
  <c r="F178" i="4" s="1"/>
  <c r="G57" i="4"/>
  <c r="G144" i="4"/>
  <c r="F144" i="4" s="1"/>
  <c r="G107" i="4"/>
  <c r="G44" i="4" s="1"/>
  <c r="G140" i="4"/>
  <c r="F140" i="4" s="1"/>
  <c r="G86" i="4"/>
  <c r="F86" i="4" s="1"/>
  <c r="G81" i="4"/>
  <c r="F81" i="4" s="1"/>
  <c r="G160" i="4"/>
  <c r="F160" i="4" s="1"/>
  <c r="C247" i="4"/>
  <c r="D247" i="4" s="1"/>
  <c r="E236" i="4"/>
  <c r="C236" i="4"/>
  <c r="C235" i="4" s="1"/>
  <c r="C181" i="4"/>
  <c r="D181" i="4" s="1"/>
  <c r="C176" i="4"/>
  <c r="D176" i="4" s="1"/>
  <c r="C167" i="4"/>
  <c r="D167" i="4" s="1"/>
  <c r="E135" i="4"/>
  <c r="E133" i="4"/>
  <c r="C135" i="4"/>
  <c r="C133" i="4"/>
  <c r="E117" i="4"/>
  <c r="E115" i="4"/>
  <c r="E113" i="4"/>
  <c r="E112" i="4"/>
  <c r="E111" i="4"/>
  <c r="E110" i="4"/>
  <c r="E109" i="4"/>
  <c r="C113" i="4"/>
  <c r="C111" i="4"/>
  <c r="C110" i="4"/>
  <c r="C109" i="4"/>
  <c r="E72" i="4"/>
  <c r="E71" i="4"/>
  <c r="E70" i="4"/>
  <c r="E69" i="4"/>
  <c r="C72" i="4"/>
  <c r="C71" i="4"/>
  <c r="C70" i="4"/>
  <c r="C69" i="4"/>
  <c r="D70" i="4" l="1"/>
  <c r="F70" i="4"/>
  <c r="F115" i="4"/>
  <c r="D115" i="4"/>
  <c r="D71" i="4"/>
  <c r="F71" i="4"/>
  <c r="D117" i="4"/>
  <c r="F117" i="4"/>
  <c r="D135" i="4"/>
  <c r="F135" i="4"/>
  <c r="D110" i="4"/>
  <c r="F110" i="4"/>
  <c r="F133" i="4"/>
  <c r="D133" i="4"/>
  <c r="D72" i="4"/>
  <c r="F72" i="4"/>
  <c r="F112" i="4"/>
  <c r="D112" i="4"/>
  <c r="F236" i="4"/>
  <c r="D236" i="4"/>
  <c r="G41" i="4"/>
  <c r="F41" i="4" s="1"/>
  <c r="F57" i="4"/>
  <c r="G48" i="4"/>
  <c r="F48" i="4" s="1"/>
  <c r="F49" i="4"/>
  <c r="G45" i="4"/>
  <c r="F45" i="4" s="1"/>
  <c r="F47" i="4"/>
  <c r="G43" i="4"/>
  <c r="F43" i="4" s="1"/>
  <c r="F44" i="4"/>
  <c r="D111" i="4"/>
  <c r="F111" i="4"/>
  <c r="D69" i="4"/>
  <c r="F69" i="4"/>
  <c r="D109" i="4"/>
  <c r="F109" i="4"/>
  <c r="F113" i="4"/>
  <c r="D113" i="4"/>
  <c r="D16" i="4"/>
  <c r="G39" i="4"/>
  <c r="C234" i="4"/>
  <c r="C132" i="4"/>
  <c r="C131" i="4" s="1"/>
  <c r="C122" i="4" s="1"/>
  <c r="E132" i="4"/>
  <c r="G85" i="4"/>
  <c r="F85" i="4" s="1"/>
  <c r="E116" i="4"/>
  <c r="C180" i="4"/>
  <c r="C166" i="4"/>
  <c r="E114" i="4"/>
  <c r="G103" i="4"/>
  <c r="E235" i="4"/>
  <c r="C68" i="4"/>
  <c r="E68" i="4"/>
  <c r="C108" i="4"/>
  <c r="C107" i="4" s="1"/>
  <c r="E108" i="4"/>
  <c r="C175" i="4"/>
  <c r="C246" i="4"/>
  <c r="G56" i="4"/>
  <c r="F56" i="4" s="1"/>
  <c r="G66" i="4"/>
  <c r="E120" i="4"/>
  <c r="G38" i="4" l="1"/>
  <c r="F39" i="4"/>
  <c r="F120" i="4"/>
  <c r="F235" i="4"/>
  <c r="D235" i="4"/>
  <c r="C179" i="4"/>
  <c r="D180" i="4"/>
  <c r="C243" i="4"/>
  <c r="D246" i="4"/>
  <c r="D68" i="4"/>
  <c r="F68" i="4"/>
  <c r="F114" i="4"/>
  <c r="D114" i="4"/>
  <c r="D108" i="4"/>
  <c r="F108" i="4"/>
  <c r="D116" i="4"/>
  <c r="F116" i="4"/>
  <c r="C174" i="4"/>
  <c r="D174" i="4" s="1"/>
  <c r="D175" i="4"/>
  <c r="C165" i="4"/>
  <c r="D165" i="4" s="1"/>
  <c r="D166" i="4"/>
  <c r="D132" i="4"/>
  <c r="F132" i="4"/>
  <c r="E17" i="4"/>
  <c r="C18" i="4"/>
  <c r="C67" i="4"/>
  <c r="C66" i="4" s="1"/>
  <c r="C65" i="4" s="1"/>
  <c r="E18" i="4"/>
  <c r="E67" i="4"/>
  <c r="G91" i="4"/>
  <c r="E234" i="4"/>
  <c r="G65" i="4"/>
  <c r="E107" i="4"/>
  <c r="G55" i="4"/>
  <c r="F55" i="4" s="1"/>
  <c r="E131" i="4"/>
  <c r="E119" i="4"/>
  <c r="I230" i="4"/>
  <c r="H230" i="4"/>
  <c r="C120" i="4"/>
  <c r="C119" i="4" s="1"/>
  <c r="C103" i="4" s="1"/>
  <c r="D120" i="4" l="1"/>
  <c r="G37" i="4"/>
  <c r="F38" i="4"/>
  <c r="F107" i="4"/>
  <c r="D107" i="4"/>
  <c r="C178" i="4"/>
  <c r="D178" i="4" s="1"/>
  <c r="D179" i="4"/>
  <c r="F119" i="4"/>
  <c r="D119" i="4"/>
  <c r="F67" i="4"/>
  <c r="D67" i="4"/>
  <c r="F131" i="4"/>
  <c r="D131" i="4"/>
  <c r="C164" i="4"/>
  <c r="D164" i="4" s="1"/>
  <c r="F234" i="4"/>
  <c r="D234" i="4"/>
  <c r="C233" i="4"/>
  <c r="C232" i="4" s="1"/>
  <c r="D243" i="4"/>
  <c r="C17" i="4"/>
  <c r="C19" i="4" s="1"/>
  <c r="C20" i="4" s="1"/>
  <c r="E19" i="4"/>
  <c r="F17" i="4"/>
  <c r="H229" i="4"/>
  <c r="H18" i="4"/>
  <c r="I229" i="4"/>
  <c r="I18" i="4"/>
  <c r="D18" i="4"/>
  <c r="F18" i="4"/>
  <c r="C91" i="4"/>
  <c r="C54" i="4" s="1"/>
  <c r="E103" i="4"/>
  <c r="E233" i="4"/>
  <c r="G54" i="4"/>
  <c r="E122" i="4"/>
  <c r="E66" i="4"/>
  <c r="H62" i="4"/>
  <c r="H58" i="4"/>
  <c r="G14" i="4" l="1"/>
  <c r="F37" i="4"/>
  <c r="H17" i="4"/>
  <c r="H19" i="4" s="1"/>
  <c r="F122" i="4"/>
  <c r="D122" i="4"/>
  <c r="D233" i="4"/>
  <c r="F233" i="4"/>
  <c r="F66" i="4"/>
  <c r="D66" i="4"/>
  <c r="F103" i="4"/>
  <c r="D103" i="4"/>
  <c r="D17" i="4"/>
  <c r="H228" i="4"/>
  <c r="H227" i="4" s="1"/>
  <c r="H49" i="4"/>
  <c r="H48" i="4" s="1"/>
  <c r="I228" i="4"/>
  <c r="I227" i="4" s="1"/>
  <c r="I49" i="4"/>
  <c r="I48" i="4" s="1"/>
  <c r="D19" i="4"/>
  <c r="E20" i="4"/>
  <c r="D20" i="4" s="1"/>
  <c r="F19" i="4"/>
  <c r="E232" i="4"/>
  <c r="E65" i="4"/>
  <c r="E91" i="4"/>
  <c r="H57" i="4"/>
  <c r="I62" i="4"/>
  <c r="I58" i="4"/>
  <c r="G16" i="4" l="1"/>
  <c r="F14" i="4"/>
  <c r="F91" i="4"/>
  <c r="D91" i="4"/>
  <c r="D65" i="4"/>
  <c r="F65" i="4"/>
  <c r="D232" i="4"/>
  <c r="F232" i="4"/>
  <c r="I57" i="4"/>
  <c r="I17" i="4"/>
  <c r="I19" i="4" s="1"/>
  <c r="H56" i="4"/>
  <c r="H55" i="4" s="1"/>
  <c r="H54" i="4" s="1"/>
  <c r="H41" i="4"/>
  <c r="H39" i="4" s="1"/>
  <c r="H38" i="4" s="1"/>
  <c r="H37" i="4" s="1"/>
  <c r="H14" i="4" s="1"/>
  <c r="H16" i="4" s="1"/>
  <c r="H20" i="4" s="1"/>
  <c r="E54" i="4"/>
  <c r="F16" i="4" l="1"/>
  <c r="G20" i="4"/>
  <c r="F20" i="4" s="1"/>
  <c r="D54" i="4"/>
  <c r="F54" i="4"/>
  <c r="I56" i="4"/>
  <c r="I55" i="4" s="1"/>
  <c r="I54" i="4" s="1"/>
  <c r="I41" i="4"/>
  <c r="I39" i="4" s="1"/>
  <c r="I38" i="4" s="1"/>
  <c r="I37" i="4" s="1"/>
  <c r="I14" i="4" s="1"/>
  <c r="I16" i="4" s="1"/>
  <c r="I20" i="4" s="1"/>
</calcChain>
</file>

<file path=xl/sharedStrings.xml><?xml version="1.0" encoding="utf-8"?>
<sst xmlns="http://schemas.openxmlformats.org/spreadsheetml/2006/main" count="341" uniqueCount="163">
  <si>
    <t>ISTARSKA ŽUPANIJA</t>
  </si>
  <si>
    <t>Razdjel: 009 Upravni odjel za obrazovanje, sport i tehničku kulturu</t>
  </si>
  <si>
    <t>Račun</t>
  </si>
  <si>
    <t>OPIS</t>
  </si>
  <si>
    <t>Prihodi poslovanja</t>
  </si>
  <si>
    <t>Rashodi poslovanja</t>
  </si>
  <si>
    <t>Rashodi za nabavu nefinancijske imovine</t>
  </si>
  <si>
    <t xml:space="preserve"> </t>
  </si>
  <si>
    <t>Donacije od pravnih i fizičkih osoba izvan općeg proračuna</t>
  </si>
  <si>
    <t>BRUTO PLAĆE I NAKNADE</t>
  </si>
  <si>
    <t>Rashodi za zaposlene</t>
  </si>
  <si>
    <t>Plaće</t>
  </si>
  <si>
    <t xml:space="preserve">Doprinosi na plaće </t>
  </si>
  <si>
    <t>Materijalni rashodi</t>
  </si>
  <si>
    <t>A210101</t>
  </si>
  <si>
    <t>48005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</si>
  <si>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</si>
  <si>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</si>
  <si>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</si>
  <si>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</si>
  <si>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</si>
  <si>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Bankarske usluge i platni promet</t>
  </si>
  <si>
    <t>A210102</t>
  </si>
  <si>
    <t>A210201</t>
  </si>
  <si>
    <t>11001</t>
  </si>
  <si>
    <t>A230106</t>
  </si>
  <si>
    <t>ŠKOLSKA KUHINJA</t>
  </si>
  <si>
    <t>47300</t>
  </si>
  <si>
    <t>Postrojenja i oprema</t>
  </si>
  <si>
    <t>A230107</t>
  </si>
  <si>
    <t>PRODUŽENI BORAVAK</t>
  </si>
  <si>
    <t>A230115</t>
  </si>
  <si>
    <t>32300</t>
  </si>
  <si>
    <t>62300</t>
  </si>
  <si>
    <t>K240501</t>
  </si>
  <si>
    <t xml:space="preserve">Postrojenja i oprema </t>
  </si>
  <si>
    <t>Naknada za nezapošljavanje osoba s invaliditetom</t>
  </si>
  <si>
    <t>Zdravstvene i veterinarske usluge</t>
  </si>
  <si>
    <t>Knjige</t>
  </si>
  <si>
    <t>A230184</t>
  </si>
  <si>
    <t>ZAVIČAJNA NASTAVA</t>
  </si>
  <si>
    <t>Rashodi za nabavu proizvedene dugotrajne imovine</t>
  </si>
  <si>
    <t>A230199</t>
  </si>
  <si>
    <t>ŠKOLSKA SHEMA</t>
  </si>
  <si>
    <t>Sitni inventar</t>
  </si>
  <si>
    <t>Primici od financijske imovine i zaduživanja</t>
  </si>
  <si>
    <t>Izdaci za financijsku imovinu i otplate zajmova</t>
  </si>
  <si>
    <t>PRIHODI POSLOVANJA</t>
  </si>
  <si>
    <t xml:space="preserve">Pomoći od izvanproračunskih korisnika </t>
  </si>
  <si>
    <t>Pomoći temeljem prijenosa EU sredstava</t>
  </si>
  <si>
    <t xml:space="preserve">Prihodi od prodaje proizvoda i robe te pruženih usluga </t>
  </si>
  <si>
    <t>Naknade građanima</t>
  </si>
  <si>
    <t>Ostali rashodi za zaposlene (darovi, pomoći, otpremnine i sl.)</t>
  </si>
  <si>
    <t>Prijevoz na posao</t>
  </si>
  <si>
    <t>A210103</t>
  </si>
  <si>
    <t>A230102</t>
  </si>
  <si>
    <t>ŽUPANIJSKA NATJECANJA</t>
  </si>
  <si>
    <t xml:space="preserve">Rashodi za usluge </t>
  </si>
  <si>
    <t>KAPITALNA ULAGANJA</t>
  </si>
  <si>
    <t>K240301</t>
  </si>
  <si>
    <t>PROJEKTNA DOKUMENTACIJA</t>
  </si>
  <si>
    <t>48006</t>
  </si>
  <si>
    <t xml:space="preserve">OPREMANJE </t>
  </si>
  <si>
    <t>NAMJEŠTAJ I OPREMA</t>
  </si>
  <si>
    <t>53082</t>
  </si>
  <si>
    <t>Plan 2019.</t>
  </si>
  <si>
    <t>Projekcija 2020.</t>
  </si>
  <si>
    <t>Projekcija 2021.</t>
  </si>
  <si>
    <t>Predsjednik Školskog odbora:</t>
  </si>
  <si>
    <t>Prihodi od prodaje nefinancijske imovine</t>
  </si>
  <si>
    <t>A. RAČUN PRIHODA I RASHODA</t>
  </si>
  <si>
    <t>Naziv</t>
  </si>
  <si>
    <t>Razlika</t>
  </si>
  <si>
    <t>1. izmjene 2019.</t>
  </si>
  <si>
    <t>UKUPNO PRIHODI (6+7)</t>
  </si>
  <si>
    <t>UKUPNO RASHODI (3+4)</t>
  </si>
  <si>
    <t>RAZLIKA (VIŠAK/MANJAK)</t>
  </si>
  <si>
    <t>B. RAČUN FINANCIRANJA</t>
  </si>
  <si>
    <t>RAZLIKA (5-8) - NETO FINANCIRANJE</t>
  </si>
  <si>
    <t>C. RASPOLOŽIVA SREDSTVA IZ PRETHODNIH GODINA</t>
  </si>
  <si>
    <t>Ukupan donos VIŠKA/MANJKA iz prethodnih godina</t>
  </si>
  <si>
    <t>Višak/manjak iz prethodnih godina koji će se pokriti</t>
  </si>
  <si>
    <t>Višak/manjak</t>
  </si>
  <si>
    <t>+ neto financiranje</t>
  </si>
  <si>
    <t>+ višak/manjak iz prethodnih godina koji će se pokriti</t>
  </si>
  <si>
    <t>REDOVNA DJELATNOST - MINIMALNI STANDARD</t>
  </si>
  <si>
    <t>MATERIJALNI RASHODI PO KRITERIJIMA</t>
  </si>
  <si>
    <t>DECENTRALIZIRANA SREDSTVA</t>
  </si>
  <si>
    <t>MATERIJALNI RASHODI PO STVARNOM TROŠKU</t>
  </si>
  <si>
    <t>MATERIJALNI RASHODI PO STVARNOM TROŠKU - DRUGI IZVORI</t>
  </si>
  <si>
    <t>REDOVNA DJELATNOST - IZNAD STANDARDA</t>
  </si>
  <si>
    <t>MATERIJALNI RASHODI PO STVARNOM TROŠKU IZNAD STANDARDA</t>
  </si>
  <si>
    <t>NENAMJENSKI PRIHODI I PRIMICI</t>
  </si>
  <si>
    <t>PROGRAMI OBRAZOVANJA IZNAD STANDARDA</t>
  </si>
  <si>
    <t>OSTALE INSTITUCIJE</t>
  </si>
  <si>
    <t>Naknade troškova osobama izvan radnog odnosa</t>
  </si>
  <si>
    <t>PRIHODI ZA POSEBNE NAMJENE</t>
  </si>
  <si>
    <t>VLASTITI PRIHODI</t>
  </si>
  <si>
    <t xml:space="preserve">DONACIJE   </t>
  </si>
  <si>
    <t>DECENTRALIZIRANA SREDSTVA ZA KAPITALNO</t>
  </si>
  <si>
    <t>Rashodi za dodatna ulaganja na nefinancijskoj imovini</t>
  </si>
  <si>
    <t>Dodatna ulaganja na građevinskim objektima (vodni doprinos)</t>
  </si>
  <si>
    <t>K240502</t>
  </si>
  <si>
    <t>OPREMANJE KNJIŽNICA</t>
  </si>
  <si>
    <t>MINISTARSTVO ZNANOSTI I OBRAZOVANJA</t>
  </si>
  <si>
    <t>PRIHODI IZ NADLEŽNOG PRORAČUNA</t>
  </si>
  <si>
    <t>PRIHODI OD PRODAJE PROIZVODA I ROBE TE PRUŽENIH USLUGA I PRIHODI OD DONACIJA</t>
  </si>
  <si>
    <t>POMOĆI IZ INOZEMSTVA I OD SUBJEKATA UNUTAR OPĆEG PRORAČUNA</t>
  </si>
  <si>
    <t xml:space="preserve">Pomoći proračunskim korisnicima iz proračuna koji im nije nadležan </t>
  </si>
  <si>
    <t>PRIHODI PO POSEBNIM PROPISIMA</t>
  </si>
  <si>
    <t>Prihodi po posebnim propisima</t>
  </si>
  <si>
    <t xml:space="preserve">Prihodi iz nadležnog proračuna za financiranje redovne djelatnosti proračunskih korisnika </t>
  </si>
  <si>
    <t>RAZLIKA (višak/manjak koji se prenosi u iduću godinu)</t>
  </si>
  <si>
    <t>A230104</t>
  </si>
  <si>
    <t>POMOĆNICI U NASTAVI</t>
  </si>
  <si>
    <t>55435</t>
  </si>
  <si>
    <t>OPĆINA SVETVINČENAT</t>
  </si>
  <si>
    <t>A230109</t>
  </si>
  <si>
    <t>MALA GLAGOLJAŠKA AKADEMIJA</t>
  </si>
  <si>
    <t>A230110</t>
  </si>
  <si>
    <t>NOVIGRADSKO PROLJEĆE</t>
  </si>
  <si>
    <t>A230130</t>
  </si>
  <si>
    <t>IZBORNI I DODATNI PROGRAMI</t>
  </si>
  <si>
    <t>A230140</t>
  </si>
  <si>
    <t>SUFINANCIRANJE REDOVNE DJELATNOSTI</t>
  </si>
  <si>
    <t>INVESTICIJSKO ODRŽAVANJE</t>
  </si>
  <si>
    <t>A240103</t>
  </si>
  <si>
    <t>INVESTICIJSKO ODRŽAVANJE - OSTALI PRORAČUNI</t>
  </si>
  <si>
    <t>Dr.sc. Marko Jelenić</t>
  </si>
  <si>
    <t>OSNOVNOŠKOLSKO OBRAZOVANJE - REDOVNO POSLOVANJE</t>
  </si>
  <si>
    <t>A210001</t>
  </si>
  <si>
    <t>2. izmjene 2019.</t>
  </si>
  <si>
    <t>Ostale naknade građanima i kućanstvima iz proračuna</t>
  </si>
  <si>
    <t>Rashodi za materijal i energiju (energenti)</t>
  </si>
  <si>
    <t>Ostali nespomenuti rashodi poslovanja (premije osiguranja)</t>
  </si>
  <si>
    <t xml:space="preserve">Ostali rashodi za zaposlene </t>
  </si>
  <si>
    <t>A230116</t>
  </si>
  <si>
    <t>ŠKOLSKI UDŽBENICI</t>
  </si>
  <si>
    <t>A230119</t>
  </si>
  <si>
    <t>NAGRADE ZA UČENIKE</t>
  </si>
  <si>
    <t>A230168</t>
  </si>
  <si>
    <t>SPAVIN</t>
  </si>
  <si>
    <t>UNIQA OSIGURANJE</t>
  </si>
  <si>
    <t>ZAKLADA ADRIS</t>
  </si>
  <si>
    <t>A230203</t>
  </si>
  <si>
    <t>MEDNI DAN</t>
  </si>
  <si>
    <t>A230204</t>
  </si>
  <si>
    <t>PROVEDBA KURIKULUMA</t>
  </si>
  <si>
    <t>A240102</t>
  </si>
  <si>
    <t>INVESTICIJSKO ODRŽAVANJE - IZNAD STANDARDA</t>
  </si>
  <si>
    <t>UKUPNI RASHODI I IZDACI</t>
  </si>
  <si>
    <t>2.2. RASHODI I IZDACI</t>
  </si>
  <si>
    <t xml:space="preserve">2.1. PRIHODI I PRIMICI </t>
  </si>
  <si>
    <t>UKUPNI PRIHODI I PRIMICI</t>
  </si>
  <si>
    <t>2. POSEBNI DIO</t>
  </si>
  <si>
    <r>
      <t xml:space="preserve">1. OPĆI DIO   </t>
    </r>
    <r>
      <rPr>
        <b/>
        <u/>
        <sz val="11"/>
        <rFont val="Times New Roman"/>
        <family val="1"/>
        <charset val="238"/>
      </rPr>
      <t xml:space="preserve"> </t>
    </r>
  </si>
  <si>
    <t>MINISTARSTVO POLJOPRIVREDE (EU FONDOVI)</t>
  </si>
  <si>
    <t>Proračunski korisnik: 11017 OSNOVNA ŠKOLA SVETVINČENAT</t>
  </si>
  <si>
    <t>FINANCIJSKI PLAN ZA 2019. godinu -2. IZMJENE I DOPUNE</t>
  </si>
  <si>
    <t>OSTALI PROGRAMI I PROJEKTI (ZELENI SAVIČENTINI)</t>
  </si>
  <si>
    <t>KLASA: 400-02/19-01/02</t>
  </si>
  <si>
    <t>URBROJ: 2168/07-01-19-01</t>
  </si>
  <si>
    <t>Svetvinčenat, 27.12.2019.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</si>
</sst>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1"/>
      <color theme="0" tint="-0.34998626667073579"/>
      <name val="Times New Roman"/>
      <family val="1"/>
      <charset val="238"/>
    </font>
    <font>
      <b/>
      <sz val="11"/>
      <color theme="0" tint="-0.34998626667073579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b/>
      <sz val="11"/>
      <color theme="0" tint="-0.49998474074526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Fill="1"/>
    <xf numFmtId="4" fontId="1" fillId="0" borderId="0" xfId="0" applyNumberFormat="1" applyFont="1" applyFill="1" applyAlignment="1">
      <alignment horizontal="right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2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" xfId="0" quotePrefix="1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/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/>
    <xf numFmtId="4" fontId="2" fillId="0" borderId="0" xfId="0" applyNumberFormat="1" applyFont="1" applyFill="1" applyBorder="1"/>
    <xf numFmtId="0" fontId="2" fillId="0" borderId="0" xfId="0" applyFont="1" applyFill="1"/>
    <xf numFmtId="2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Fill="1"/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top"/>
    </xf>
    <xf numFmtId="0" fontId="7" fillId="0" borderId="0" xfId="0" applyFont="1" applyFill="1"/>
    <xf numFmtId="49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/>
    <xf numFmtId="0" fontId="5" fillId="2" borderId="1" xfId="0" applyFont="1" applyFill="1" applyBorder="1" applyAlignment="1">
      <alignment horizontal="center" vertical="center"/>
    </xf>
    <xf numFmtId="0" fontId="10" fillId="0" borderId="0" xfId="0" applyFont="1" applyFill="1"/>
    <xf numFmtId="4" fontId="2" fillId="0" borderId="0" xfId="0" applyNumberFormat="1" applyFont="1" applyFill="1" applyAlignment="1">
      <alignment horizontal="right"/>
    </xf>
    <xf numFmtId="0" fontId="8" fillId="0" borderId="0" xfId="0" applyFont="1" applyFill="1"/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4" fontId="1" fillId="0" borderId="1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6" fillId="0" borderId="1" xfId="0" applyNumberFormat="1" applyFont="1" applyFill="1" applyBorder="1"/>
    <xf numFmtId="0" fontId="7" fillId="0" borderId="0" xfId="0" applyFont="1"/>
    <xf numFmtId="0" fontId="6" fillId="0" borderId="0" xfId="0" applyFont="1"/>
    <xf numFmtId="0" fontId="11" fillId="0" borderId="0" xfId="0" applyFont="1" applyFill="1"/>
    <xf numFmtId="4" fontId="12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/>
    <xf numFmtId="0" fontId="12" fillId="0" borderId="0" xfId="0" applyFont="1" applyFill="1"/>
    <xf numFmtId="0" fontId="12" fillId="0" borderId="0" xfId="0" applyFont="1"/>
    <xf numFmtId="0" fontId="11" fillId="0" borderId="0" xfId="0" applyFont="1"/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" fillId="0" borderId="0" xfId="0" applyFont="1" applyFill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tabSelected="1" zoomScaleNormal="100" workbookViewId="0">
      <selection activeCell="K5" sqref="K5"/>
    </sheetView>
  </sheetViews>
  <sheetFormatPr defaultRowHeight="15" customHeight="1" x14ac:dyDescent="0.25"/>
  <cols>
    <col min="1" max="1" width="9.28515625" style="1" customWidth="1"/>
    <col min="2" max="2" width="57.140625" style="39" customWidth="1"/>
    <col min="3" max="3" width="11.42578125" style="1" hidden="1" customWidth="1"/>
    <col min="4" max="4" width="10.85546875" style="52" hidden="1" customWidth="1"/>
    <col min="5" max="5" width="11.42578125" style="1" customWidth="1"/>
    <col min="6" max="6" width="11.42578125" style="80" customWidth="1"/>
    <col min="7" max="9" width="11.42578125" style="1" customWidth="1"/>
    <col min="10" max="10" width="4.5703125" style="1" customWidth="1"/>
    <col min="11" max="11" width="25.28515625" style="1" bestFit="1" customWidth="1"/>
    <col min="12" max="12" width="4" style="1" bestFit="1" customWidth="1"/>
    <col min="13" max="13" width="7.85546875" style="1" bestFit="1" customWidth="1"/>
    <col min="14" max="14" width="9.85546875" style="1" bestFit="1" customWidth="1"/>
    <col min="15" max="15" width="5" style="1" customWidth="1"/>
    <col min="16" max="16384" width="9.140625" style="1"/>
  </cols>
  <sheetData>
    <row r="1" spans="1:9" ht="15" customHeight="1" x14ac:dyDescent="0.25">
      <c r="A1" s="51" t="s">
        <v>158</v>
      </c>
    </row>
    <row r="2" spans="1:9" ht="15" customHeight="1" x14ac:dyDescent="0.25">
      <c r="A2" s="43" t="s">
        <v>0</v>
      </c>
    </row>
    <row r="3" spans="1:9" ht="15" customHeight="1" x14ac:dyDescent="0.25">
      <c r="A3" s="43" t="s">
        <v>1</v>
      </c>
    </row>
    <row r="4" spans="1:9" ht="15" customHeight="1" x14ac:dyDescent="0.25">
      <c r="A4" s="51" t="s">
        <v>157</v>
      </c>
    </row>
    <row r="5" spans="1:9" ht="15" customHeight="1" x14ac:dyDescent="0.25">
      <c r="A5" s="43"/>
      <c r="H5" s="1" t="s">
        <v>7</v>
      </c>
    </row>
    <row r="6" spans="1:9" ht="15" customHeight="1" x14ac:dyDescent="0.25">
      <c r="A6" s="91" t="s">
        <v>160</v>
      </c>
      <c r="B6" s="91"/>
      <c r="C6" s="1" t="s">
        <v>7</v>
      </c>
      <c r="E6" s="1" t="s">
        <v>68</v>
      </c>
    </row>
    <row r="7" spans="1:9" ht="15" customHeight="1" x14ac:dyDescent="0.25">
      <c r="A7" s="91" t="s">
        <v>161</v>
      </c>
      <c r="B7" s="91"/>
      <c r="E7" s="1" t="s">
        <v>128</v>
      </c>
    </row>
    <row r="8" spans="1:9" ht="15" customHeight="1" x14ac:dyDescent="0.25">
      <c r="A8" s="91" t="s">
        <v>162</v>
      </c>
      <c r="B8" s="91"/>
    </row>
    <row r="9" spans="1:9" ht="15" customHeight="1" x14ac:dyDescent="0.25">
      <c r="A9" s="48"/>
      <c r="B9" s="70"/>
    </row>
    <row r="10" spans="1:9" s="35" customFormat="1" ht="15" customHeight="1" x14ac:dyDescent="0.2">
      <c r="A10" s="35" t="s">
        <v>155</v>
      </c>
      <c r="B10" s="42"/>
      <c r="C10" s="67"/>
      <c r="D10" s="75"/>
      <c r="E10" s="68"/>
      <c r="F10" s="81"/>
      <c r="G10" s="68"/>
      <c r="H10" s="69"/>
      <c r="I10" s="69"/>
    </row>
    <row r="11" spans="1:9" ht="15" customHeight="1" x14ac:dyDescent="0.25">
      <c r="C11" s="5"/>
      <c r="D11" s="76"/>
      <c r="E11" s="6"/>
      <c r="F11" s="82"/>
      <c r="G11" s="6"/>
      <c r="H11" s="7"/>
      <c r="I11" s="7"/>
    </row>
    <row r="12" spans="1:9" ht="30" x14ac:dyDescent="0.25">
      <c r="A12" s="8" t="s">
        <v>2</v>
      </c>
      <c r="B12" s="8" t="s">
        <v>71</v>
      </c>
      <c r="C12" s="8" t="s">
        <v>65</v>
      </c>
      <c r="D12" s="53" t="s">
        <v>72</v>
      </c>
      <c r="E12" s="10" t="s">
        <v>73</v>
      </c>
      <c r="F12" s="83" t="s">
        <v>72</v>
      </c>
      <c r="G12" s="10" t="s">
        <v>131</v>
      </c>
      <c r="H12" s="11" t="s">
        <v>66</v>
      </c>
      <c r="I12" s="11" t="s">
        <v>67</v>
      </c>
    </row>
    <row r="13" spans="1:9" x14ac:dyDescent="0.25">
      <c r="A13" s="1" t="s">
        <v>70</v>
      </c>
      <c r="B13" s="8"/>
      <c r="C13" s="8"/>
      <c r="D13" s="53"/>
      <c r="E13" s="10"/>
      <c r="F13" s="83"/>
      <c r="G13" s="10"/>
      <c r="H13" s="11"/>
      <c r="I13" s="11"/>
    </row>
    <row r="14" spans="1:9" ht="15" customHeight="1" x14ac:dyDescent="0.25">
      <c r="A14" s="12">
        <v>6</v>
      </c>
      <c r="B14" s="26" t="s">
        <v>4</v>
      </c>
      <c r="C14" s="13">
        <f>C37</f>
        <v>3333490.0300000003</v>
      </c>
      <c r="D14" s="77">
        <f>E14-C14</f>
        <v>67328.719999999739</v>
      </c>
      <c r="E14" s="13">
        <f>E37</f>
        <v>3400818.75</v>
      </c>
      <c r="F14" s="84">
        <f>G14-E14</f>
        <v>80199.189999999944</v>
      </c>
      <c r="G14" s="13">
        <f>G37</f>
        <v>3481017.94</v>
      </c>
      <c r="H14" s="13">
        <f t="shared" ref="H14:I14" si="0">H37</f>
        <v>3303490.0300000003</v>
      </c>
      <c r="I14" s="13">
        <f t="shared" si="0"/>
        <v>3303490.0300000003</v>
      </c>
    </row>
    <row r="15" spans="1:9" ht="15" customHeight="1" x14ac:dyDescent="0.25">
      <c r="A15" s="12">
        <v>7</v>
      </c>
      <c r="B15" s="26" t="s">
        <v>69</v>
      </c>
      <c r="C15" s="13">
        <v>0</v>
      </c>
      <c r="D15" s="77">
        <f t="shared" ref="D15:D31" si="1">E15-C15</f>
        <v>0</v>
      </c>
      <c r="E15" s="13">
        <v>0</v>
      </c>
      <c r="F15" s="84">
        <f t="shared" ref="F15:F31" si="2">G15-E15</f>
        <v>0</v>
      </c>
      <c r="G15" s="13">
        <v>0</v>
      </c>
      <c r="H15" s="13">
        <v>0</v>
      </c>
      <c r="I15" s="13">
        <v>0</v>
      </c>
    </row>
    <row r="16" spans="1:9" ht="15" customHeight="1" x14ac:dyDescent="0.25">
      <c r="A16" s="12"/>
      <c r="B16" s="26" t="s">
        <v>74</v>
      </c>
      <c r="C16" s="13">
        <f t="shared" ref="C16:E16" si="3">C14+C15</f>
        <v>3333490.0300000003</v>
      </c>
      <c r="D16" s="77">
        <f t="shared" si="1"/>
        <v>67328.719999999739</v>
      </c>
      <c r="E16" s="13">
        <f t="shared" si="3"/>
        <v>3400818.75</v>
      </c>
      <c r="F16" s="84">
        <f t="shared" si="2"/>
        <v>80199.189999999944</v>
      </c>
      <c r="G16" s="13">
        <f>G14+G15</f>
        <v>3481017.94</v>
      </c>
      <c r="H16" s="13">
        <f t="shared" ref="H16:I16" si="4">H14+H15</f>
        <v>3303490.0300000003</v>
      </c>
      <c r="I16" s="13">
        <f t="shared" si="4"/>
        <v>3303490.0300000003</v>
      </c>
    </row>
    <row r="17" spans="1:9" ht="15" customHeight="1" x14ac:dyDescent="0.25">
      <c r="A17" s="12">
        <v>3</v>
      </c>
      <c r="B17" s="26" t="s">
        <v>5</v>
      </c>
      <c r="C17" s="13">
        <f>C58+C62+C68+C73+C77+C79+C83+C88+C94+C97+C101+C105+C108+C114+C120+C124+C128+C132+C138+C142+C146+C149+C152+C156+C162+C166+C171+C175+C180+C186+C197+C204+C209+C213+C221+C225+C244</f>
        <v>3318776.03</v>
      </c>
      <c r="D17" s="77">
        <f t="shared" si="1"/>
        <v>34183.100000000093</v>
      </c>
      <c r="E17" s="13">
        <f>E58+E62+E68+E73+E77+E79+E83+E88+E94+E97+E101+E105+E108+E114+E120+E124+E128+E132+E138+E142+E146+E149+E152+E156+E162+E166+E171+E175+E180+E186+E197+E204+E209+E213+E221+E225+E244</f>
        <v>3352959.13</v>
      </c>
      <c r="F17" s="84">
        <f t="shared" si="2"/>
        <v>-37159</v>
      </c>
      <c r="G17" s="13">
        <f>G58+G62+G68+G73+G77+G79+G83+G88+G94+G97+G101+G105+G108+G114+G120+G124+G128+G132+G138+G142+G146+G149+G152+G156+G162+G166+G171+G175+G180+G186+G197+G204+G209+G213+G221+G225+G244</f>
        <v>3315800.13</v>
      </c>
      <c r="H17" s="13">
        <f t="shared" ref="H17:I17" si="5">H58+H62+H68+H73+H77+H79+H83+H88+H94+H97+H101+H105+H108+H114+H120+H124+H128+H132+H138+H142+H146+H149+H152+H156+H162+H166+H171+H175+H180+H186+H197+H204+H209+H213+H221+H225+H244</f>
        <v>3288776.03</v>
      </c>
      <c r="I17" s="13">
        <f t="shared" si="5"/>
        <v>3288776.03</v>
      </c>
    </row>
    <row r="18" spans="1:9" ht="15" customHeight="1" x14ac:dyDescent="0.25">
      <c r="A18" s="12">
        <v>4</v>
      </c>
      <c r="B18" s="26" t="s">
        <v>6</v>
      </c>
      <c r="C18" s="13">
        <f>C116+C158+C190+C193+C200+C216+C230+C235+C238+C241+C246+C250+C253+C256+C259</f>
        <v>14714</v>
      </c>
      <c r="D18" s="77">
        <f t="shared" si="1"/>
        <v>33145.619999999995</v>
      </c>
      <c r="E18" s="13">
        <f>E116+E158+E190+E193+E200+E216+E230+E235+E238+E241+E246+E250+E253+E256+E259</f>
        <v>47859.619999999995</v>
      </c>
      <c r="F18" s="84">
        <f t="shared" si="2"/>
        <v>117358.19</v>
      </c>
      <c r="G18" s="13">
        <f>G116+G158+G190+G193+G200+G216+G230+G235+G238+G241+G246+G250+G253+G256+G259</f>
        <v>165217.81</v>
      </c>
      <c r="H18" s="13">
        <f t="shared" ref="H18:I18" si="6">H116+H158+H190+H193+H200+H216+H230+H235+H238+H241+H246+H250+H253+H256+H259</f>
        <v>14714</v>
      </c>
      <c r="I18" s="13">
        <f t="shared" si="6"/>
        <v>14714</v>
      </c>
    </row>
    <row r="19" spans="1:9" ht="15" customHeight="1" x14ac:dyDescent="0.25">
      <c r="A19" s="12"/>
      <c r="B19" s="26" t="s">
        <v>75</v>
      </c>
      <c r="C19" s="13">
        <f t="shared" ref="C19:E19" si="7">C17+C18</f>
        <v>3333490.03</v>
      </c>
      <c r="D19" s="77">
        <f t="shared" si="1"/>
        <v>67328.720000000205</v>
      </c>
      <c r="E19" s="13">
        <f t="shared" si="7"/>
        <v>3400818.75</v>
      </c>
      <c r="F19" s="84">
        <f t="shared" si="2"/>
        <v>80199.189999999944</v>
      </c>
      <c r="G19" s="13">
        <f>G17+G18</f>
        <v>3481017.94</v>
      </c>
      <c r="H19" s="13">
        <f t="shared" ref="H19:I19" si="8">H17+H18</f>
        <v>3303490.03</v>
      </c>
      <c r="I19" s="13">
        <f t="shared" si="8"/>
        <v>3303490.03</v>
      </c>
    </row>
    <row r="20" spans="1:9" ht="15" customHeight="1" x14ac:dyDescent="0.25">
      <c r="A20" s="12"/>
      <c r="B20" s="26" t="s">
        <v>76</v>
      </c>
      <c r="C20" s="13">
        <f t="shared" ref="C20:E20" si="9">C16-C19</f>
        <v>0</v>
      </c>
      <c r="D20" s="77">
        <f t="shared" si="1"/>
        <v>0</v>
      </c>
      <c r="E20" s="13">
        <f t="shared" si="9"/>
        <v>0</v>
      </c>
      <c r="F20" s="84">
        <f t="shared" si="2"/>
        <v>0</v>
      </c>
      <c r="G20" s="13">
        <f>G16-G19</f>
        <v>0</v>
      </c>
      <c r="H20" s="13">
        <f t="shared" ref="H20:I20" si="10">H16-H19</f>
        <v>0</v>
      </c>
      <c r="I20" s="13">
        <f t="shared" si="10"/>
        <v>0</v>
      </c>
    </row>
    <row r="21" spans="1:9" ht="15" customHeight="1" x14ac:dyDescent="0.25">
      <c r="A21" s="25" t="s">
        <v>77</v>
      </c>
      <c r="B21" s="26"/>
      <c r="C21" s="13"/>
      <c r="D21" s="77"/>
      <c r="E21" s="74"/>
      <c r="F21" s="84"/>
      <c r="G21" s="74"/>
      <c r="H21" s="13"/>
      <c r="I21" s="13"/>
    </row>
    <row r="22" spans="1:9" ht="15" customHeight="1" x14ac:dyDescent="0.25">
      <c r="A22" s="9">
        <v>8</v>
      </c>
      <c r="B22" s="71" t="s">
        <v>45</v>
      </c>
      <c r="C22" s="17">
        <v>0</v>
      </c>
      <c r="D22" s="77">
        <f t="shared" si="1"/>
        <v>0</v>
      </c>
      <c r="E22" s="18">
        <v>0</v>
      </c>
      <c r="F22" s="84">
        <f t="shared" si="2"/>
        <v>0</v>
      </c>
      <c r="G22" s="18">
        <v>0</v>
      </c>
      <c r="H22" s="17">
        <v>0</v>
      </c>
      <c r="I22" s="17">
        <v>0</v>
      </c>
    </row>
    <row r="23" spans="1:9" ht="15" customHeight="1" x14ac:dyDescent="0.25">
      <c r="A23" s="9">
        <v>5</v>
      </c>
      <c r="B23" s="71" t="s">
        <v>46</v>
      </c>
      <c r="C23" s="17">
        <v>0</v>
      </c>
      <c r="D23" s="77">
        <f t="shared" si="1"/>
        <v>0</v>
      </c>
      <c r="E23" s="18">
        <v>0</v>
      </c>
      <c r="F23" s="84">
        <f t="shared" si="2"/>
        <v>0</v>
      </c>
      <c r="G23" s="18">
        <v>0</v>
      </c>
      <c r="H23" s="17">
        <v>0</v>
      </c>
      <c r="I23" s="17">
        <v>0</v>
      </c>
    </row>
    <row r="24" spans="1:9" ht="15" customHeight="1" x14ac:dyDescent="0.25">
      <c r="A24" s="9"/>
      <c r="B24" s="71" t="s">
        <v>78</v>
      </c>
      <c r="C24" s="17">
        <f>C22-C23</f>
        <v>0</v>
      </c>
      <c r="D24" s="77">
        <f t="shared" si="1"/>
        <v>0</v>
      </c>
      <c r="E24" s="18">
        <v>0</v>
      </c>
      <c r="F24" s="84">
        <f t="shared" si="2"/>
        <v>0</v>
      </c>
      <c r="G24" s="18">
        <v>0</v>
      </c>
      <c r="H24" s="17">
        <f>H22-H23</f>
        <v>0</v>
      </c>
      <c r="I24" s="17">
        <f>I22-I23</f>
        <v>0</v>
      </c>
    </row>
    <row r="25" spans="1:9" ht="15" customHeight="1" x14ac:dyDescent="0.25">
      <c r="A25" s="27" t="s">
        <v>79</v>
      </c>
      <c r="B25" s="71"/>
      <c r="C25" s="17"/>
      <c r="D25" s="77"/>
      <c r="E25" s="18"/>
      <c r="F25" s="84"/>
      <c r="G25" s="18"/>
      <c r="H25" s="17"/>
      <c r="I25" s="17"/>
    </row>
    <row r="26" spans="1:9" ht="15" customHeight="1" x14ac:dyDescent="0.25">
      <c r="A26" s="9"/>
      <c r="B26" s="71" t="s">
        <v>80</v>
      </c>
      <c r="C26" s="17">
        <v>0</v>
      </c>
      <c r="D26" s="77">
        <f t="shared" si="1"/>
        <v>0</v>
      </c>
      <c r="E26" s="18">
        <v>0</v>
      </c>
      <c r="F26" s="84">
        <f t="shared" si="2"/>
        <v>0</v>
      </c>
      <c r="G26" s="18">
        <v>0</v>
      </c>
      <c r="H26" s="17">
        <v>0</v>
      </c>
      <c r="I26" s="17">
        <v>0</v>
      </c>
    </row>
    <row r="27" spans="1:9" ht="15" customHeight="1" x14ac:dyDescent="0.25">
      <c r="A27" s="9"/>
      <c r="B27" s="71" t="s">
        <v>81</v>
      </c>
      <c r="C27" s="17">
        <v>0</v>
      </c>
      <c r="D27" s="77">
        <f t="shared" si="1"/>
        <v>0</v>
      </c>
      <c r="E27" s="18">
        <v>0</v>
      </c>
      <c r="F27" s="84">
        <f t="shared" si="2"/>
        <v>0</v>
      </c>
      <c r="G27" s="18">
        <v>0</v>
      </c>
      <c r="H27" s="17">
        <v>0</v>
      </c>
      <c r="I27" s="17">
        <v>0</v>
      </c>
    </row>
    <row r="28" spans="1:9" ht="15" customHeight="1" x14ac:dyDescent="0.25">
      <c r="A28" s="9"/>
      <c r="B28" s="71" t="s">
        <v>112</v>
      </c>
      <c r="C28" s="17">
        <f>C26-C27</f>
        <v>0</v>
      </c>
      <c r="D28" s="77">
        <f t="shared" si="1"/>
        <v>0</v>
      </c>
      <c r="E28" s="18">
        <v>0</v>
      </c>
      <c r="F28" s="84">
        <f t="shared" si="2"/>
        <v>0</v>
      </c>
      <c r="G28" s="18">
        <v>0</v>
      </c>
      <c r="H28" s="17">
        <f>H26-H27</f>
        <v>0</v>
      </c>
      <c r="I28" s="17">
        <f>I26-I27</f>
        <v>0</v>
      </c>
    </row>
    <row r="29" spans="1:9" ht="15" customHeight="1" x14ac:dyDescent="0.25">
      <c r="A29" s="9"/>
      <c r="B29" s="71" t="s">
        <v>82</v>
      </c>
      <c r="C29" s="17">
        <v>0</v>
      </c>
      <c r="D29" s="77">
        <f t="shared" si="1"/>
        <v>0</v>
      </c>
      <c r="E29" s="18">
        <v>0</v>
      </c>
      <c r="F29" s="84">
        <f t="shared" si="2"/>
        <v>0</v>
      </c>
      <c r="G29" s="18">
        <v>0</v>
      </c>
      <c r="H29" s="17">
        <v>0</v>
      </c>
      <c r="I29" s="17">
        <v>0</v>
      </c>
    </row>
    <row r="30" spans="1:9" ht="15" customHeight="1" x14ac:dyDescent="0.25">
      <c r="A30" s="9"/>
      <c r="B30" s="72" t="s">
        <v>83</v>
      </c>
      <c r="C30" s="17">
        <v>0</v>
      </c>
      <c r="D30" s="77">
        <f t="shared" si="1"/>
        <v>0</v>
      </c>
      <c r="E30" s="20">
        <v>0</v>
      </c>
      <c r="F30" s="84">
        <f t="shared" si="2"/>
        <v>0</v>
      </c>
      <c r="G30" s="20">
        <v>0</v>
      </c>
      <c r="H30" s="17">
        <v>0</v>
      </c>
      <c r="I30" s="17">
        <v>0</v>
      </c>
    </row>
    <row r="31" spans="1:9" ht="15" customHeight="1" x14ac:dyDescent="0.25">
      <c r="A31" s="9"/>
      <c r="B31" s="72" t="s">
        <v>84</v>
      </c>
      <c r="C31" s="17">
        <v>0</v>
      </c>
      <c r="D31" s="77">
        <f t="shared" si="1"/>
        <v>0</v>
      </c>
      <c r="E31" s="20">
        <v>0</v>
      </c>
      <c r="F31" s="84">
        <f t="shared" si="2"/>
        <v>0</v>
      </c>
      <c r="G31" s="20">
        <v>0</v>
      </c>
      <c r="H31" s="17">
        <v>0</v>
      </c>
      <c r="I31" s="17">
        <v>0</v>
      </c>
    </row>
    <row r="32" spans="1:9" ht="15" customHeight="1" x14ac:dyDescent="0.25">
      <c r="A32" s="48"/>
      <c r="B32" s="70"/>
    </row>
    <row r="33" spans="1:9" s="35" customFormat="1" ht="15" customHeight="1" x14ac:dyDescent="0.2">
      <c r="A33" s="51" t="s">
        <v>154</v>
      </c>
      <c r="B33" s="73"/>
      <c r="D33" s="56"/>
      <c r="F33" s="85"/>
    </row>
    <row r="34" spans="1:9" s="35" customFormat="1" ht="15" customHeight="1" x14ac:dyDescent="0.2">
      <c r="A34" s="63" t="s">
        <v>152</v>
      </c>
      <c r="B34" s="64"/>
      <c r="C34" s="65"/>
      <c r="D34" s="78"/>
      <c r="E34" s="65"/>
      <c r="F34" s="86"/>
      <c r="G34" s="65"/>
    </row>
    <row r="35" spans="1:9" ht="15" customHeight="1" x14ac:dyDescent="0.25">
      <c r="A35" s="3"/>
      <c r="B35" s="4"/>
      <c r="C35" s="2"/>
      <c r="D35" s="79"/>
      <c r="E35" s="2"/>
      <c r="F35" s="87"/>
      <c r="G35" s="2"/>
    </row>
    <row r="36" spans="1:9" ht="30" x14ac:dyDescent="0.25">
      <c r="A36" s="9" t="s">
        <v>2</v>
      </c>
      <c r="B36" s="8" t="s">
        <v>3</v>
      </c>
      <c r="C36" s="8" t="s">
        <v>65</v>
      </c>
      <c r="D36" s="53" t="s">
        <v>72</v>
      </c>
      <c r="E36" s="10" t="s">
        <v>73</v>
      </c>
      <c r="F36" s="83" t="s">
        <v>72</v>
      </c>
      <c r="G36" s="10" t="s">
        <v>131</v>
      </c>
      <c r="H36" s="11" t="s">
        <v>66</v>
      </c>
      <c r="I36" s="11" t="s">
        <v>67</v>
      </c>
    </row>
    <row r="37" spans="1:9" ht="15" customHeight="1" x14ac:dyDescent="0.25">
      <c r="A37" s="66"/>
      <c r="B37" s="49" t="s">
        <v>153</v>
      </c>
      <c r="C37" s="22">
        <f>C38</f>
        <v>3333490.0300000003</v>
      </c>
      <c r="D37" s="54">
        <f>E37-C37</f>
        <v>67328.719999999739</v>
      </c>
      <c r="E37" s="22">
        <f t="shared" ref="E37" si="11">E38</f>
        <v>3400818.75</v>
      </c>
      <c r="F37" s="88">
        <f>G37-E37</f>
        <v>80199.189999999944</v>
      </c>
      <c r="G37" s="22">
        <f>G38</f>
        <v>3481017.94</v>
      </c>
      <c r="H37" s="22">
        <f t="shared" ref="H37:I37" si="12">H38</f>
        <v>3303490.0300000003</v>
      </c>
      <c r="I37" s="22">
        <f t="shared" si="12"/>
        <v>3303490.0300000003</v>
      </c>
    </row>
    <row r="38" spans="1:9" ht="15" customHeight="1" x14ac:dyDescent="0.25">
      <c r="A38" s="23">
        <v>6</v>
      </c>
      <c r="B38" s="24" t="s">
        <v>47</v>
      </c>
      <c r="C38" s="16">
        <f>C39+C43+C45+C48</f>
        <v>3333490.0300000003</v>
      </c>
      <c r="D38" s="54">
        <f t="shared" ref="D38:D49" si="13">E38-C38</f>
        <v>67328.719999999739</v>
      </c>
      <c r="E38" s="16">
        <f t="shared" ref="E38" si="14">E39+E43+E45+E48</f>
        <v>3400818.75</v>
      </c>
      <c r="F38" s="88">
        <f t="shared" ref="F38:F49" si="15">G38-E38</f>
        <v>80199.189999999944</v>
      </c>
      <c r="G38" s="16">
        <f>G39+G43+G45+G48</f>
        <v>3481017.94</v>
      </c>
      <c r="H38" s="16">
        <f t="shared" ref="H38:I38" si="16">H39+H43+H45+H48</f>
        <v>3303490.0300000003</v>
      </c>
      <c r="I38" s="16">
        <f t="shared" si="16"/>
        <v>3303490.0300000003</v>
      </c>
    </row>
    <row r="39" spans="1:9" ht="15" customHeight="1" x14ac:dyDescent="0.25">
      <c r="A39" s="25">
        <v>63</v>
      </c>
      <c r="B39" s="26" t="s">
        <v>107</v>
      </c>
      <c r="C39" s="18">
        <f>SUM(C40:C42)</f>
        <v>2569790</v>
      </c>
      <c r="D39" s="54">
        <f t="shared" si="13"/>
        <v>17097.129999999888</v>
      </c>
      <c r="E39" s="18">
        <f t="shared" ref="E39" si="17">SUM(E40:E42)</f>
        <v>2586887.13</v>
      </c>
      <c r="F39" s="88">
        <f t="shared" si="15"/>
        <v>96953.430000000168</v>
      </c>
      <c r="G39" s="18">
        <f>G40+G41+G42</f>
        <v>2683840.56</v>
      </c>
      <c r="H39" s="18">
        <f t="shared" ref="H39:I39" si="18">H40+H41+H42</f>
        <v>2569790</v>
      </c>
      <c r="I39" s="18">
        <f t="shared" si="18"/>
        <v>2569790</v>
      </c>
    </row>
    <row r="40" spans="1:9" ht="15" customHeight="1" x14ac:dyDescent="0.25">
      <c r="A40" s="25">
        <v>634</v>
      </c>
      <c r="B40" s="26" t="s">
        <v>48</v>
      </c>
      <c r="C40" s="18">
        <v>0</v>
      </c>
      <c r="D40" s="54">
        <f t="shared" si="13"/>
        <v>3000</v>
      </c>
      <c r="E40" s="18">
        <v>3000</v>
      </c>
      <c r="F40" s="88">
        <f t="shared" si="15"/>
        <v>0</v>
      </c>
      <c r="G40" s="18">
        <f>G96</f>
        <v>3000</v>
      </c>
      <c r="H40" s="18">
        <f t="shared" ref="H40:I40" si="19">H96+H185+H192</f>
        <v>0</v>
      </c>
      <c r="I40" s="18">
        <f t="shared" si="19"/>
        <v>0</v>
      </c>
    </row>
    <row r="41" spans="1:9" ht="15" customHeight="1" x14ac:dyDescent="0.25">
      <c r="A41" s="25">
        <v>636</v>
      </c>
      <c r="B41" s="26" t="s">
        <v>108</v>
      </c>
      <c r="C41" s="18">
        <f>2484000+9000+60000+1400+2290+1000+2000+3000+2000</f>
        <v>2564690</v>
      </c>
      <c r="D41" s="54">
        <f t="shared" si="13"/>
        <v>13035</v>
      </c>
      <c r="E41" s="18">
        <f>2484000+10000+72000+1400+2325+2000+1000+3000+2000</f>
        <v>2577725</v>
      </c>
      <c r="F41" s="88">
        <f t="shared" si="15"/>
        <v>94818.560000000056</v>
      </c>
      <c r="G41" s="18">
        <f>G57+G119+G131+G137+G141+G148+G155+G161+G179+G212+G224+G240+G255</f>
        <v>2672543.56</v>
      </c>
      <c r="H41" s="18">
        <f t="shared" ref="H41:I41" si="20">H57+H119+H131+H137+H141+H148+H155+H161+H179+H212+H224+H240+H255</f>
        <v>2564690</v>
      </c>
      <c r="I41" s="18">
        <f t="shared" si="20"/>
        <v>2564690</v>
      </c>
    </row>
    <row r="42" spans="1:9" ht="15" customHeight="1" x14ac:dyDescent="0.25">
      <c r="A42" s="25">
        <v>638</v>
      </c>
      <c r="B42" s="26" t="s">
        <v>49</v>
      </c>
      <c r="C42" s="18">
        <v>5100</v>
      </c>
      <c r="D42" s="54">
        <f t="shared" si="13"/>
        <v>1062.1300000000001</v>
      </c>
      <c r="E42" s="18">
        <v>6162.13</v>
      </c>
      <c r="F42" s="88">
        <f t="shared" si="15"/>
        <v>2134.87</v>
      </c>
      <c r="G42" s="18">
        <f>G203+G208</f>
        <v>8297</v>
      </c>
      <c r="H42" s="18">
        <f t="shared" ref="H42:I42" si="21">H203+H208</f>
        <v>5100</v>
      </c>
      <c r="I42" s="18">
        <f t="shared" si="21"/>
        <v>5100</v>
      </c>
    </row>
    <row r="43" spans="1:9" ht="15" customHeight="1" x14ac:dyDescent="0.25">
      <c r="A43" s="27">
        <v>65</v>
      </c>
      <c r="B43" s="39" t="s">
        <v>109</v>
      </c>
      <c r="C43" s="18">
        <f>C44</f>
        <v>136000</v>
      </c>
      <c r="D43" s="54">
        <f t="shared" si="13"/>
        <v>32000</v>
      </c>
      <c r="E43" s="18">
        <f t="shared" ref="E43" si="22">E44</f>
        <v>168000</v>
      </c>
      <c r="F43" s="88">
        <f t="shared" si="15"/>
        <v>-19400</v>
      </c>
      <c r="G43" s="18">
        <f>G44</f>
        <v>148600</v>
      </c>
      <c r="H43" s="18">
        <f t="shared" ref="H43:I43" si="23">H44</f>
        <v>136000</v>
      </c>
      <c r="I43" s="18">
        <f t="shared" si="23"/>
        <v>136000</v>
      </c>
    </row>
    <row r="44" spans="1:9" ht="15" customHeight="1" x14ac:dyDescent="0.25">
      <c r="A44" s="25">
        <v>652</v>
      </c>
      <c r="B44" s="26" t="s">
        <v>110</v>
      </c>
      <c r="C44" s="18">
        <f>113000+23000</f>
        <v>136000</v>
      </c>
      <c r="D44" s="54">
        <f t="shared" si="13"/>
        <v>32000</v>
      </c>
      <c r="E44" s="18">
        <f>132000+36000</f>
        <v>168000</v>
      </c>
      <c r="F44" s="88">
        <f t="shared" si="15"/>
        <v>-19400</v>
      </c>
      <c r="G44" s="18">
        <f>G107+G123+G170</f>
        <v>148600</v>
      </c>
      <c r="H44" s="18">
        <f t="shared" ref="H44:I44" si="24">H107+H123+H170</f>
        <v>136000</v>
      </c>
      <c r="I44" s="18">
        <f t="shared" si="24"/>
        <v>136000</v>
      </c>
    </row>
    <row r="45" spans="1:9" ht="15" customHeight="1" x14ac:dyDescent="0.25">
      <c r="A45" s="28">
        <v>66</v>
      </c>
      <c r="B45" s="29" t="s">
        <v>106</v>
      </c>
      <c r="C45" s="18">
        <f>C46+C47</f>
        <v>17714</v>
      </c>
      <c r="D45" s="54">
        <f t="shared" si="13"/>
        <v>8189.82</v>
      </c>
      <c r="E45" s="18">
        <f t="shared" ref="E45" si="25">E46+E47</f>
        <v>25903.82</v>
      </c>
      <c r="F45" s="88">
        <f t="shared" si="15"/>
        <v>58096.18</v>
      </c>
      <c r="G45" s="18">
        <f>G46+G47</f>
        <v>84000</v>
      </c>
      <c r="H45" s="18">
        <f t="shared" ref="H45:I45" si="26">H46+H47</f>
        <v>17714</v>
      </c>
      <c r="I45" s="18">
        <f t="shared" si="26"/>
        <v>17714</v>
      </c>
    </row>
    <row r="46" spans="1:9" ht="15" customHeight="1" x14ac:dyDescent="0.25">
      <c r="A46" s="25">
        <v>661</v>
      </c>
      <c r="B46" s="26" t="s">
        <v>50</v>
      </c>
      <c r="C46" s="18">
        <f>5000+3000+1000+1000</f>
        <v>10000</v>
      </c>
      <c r="D46" s="54">
        <f t="shared" si="13"/>
        <v>4903.82</v>
      </c>
      <c r="E46" s="18">
        <f>6000+2000+5903.82+1000</f>
        <v>14903.82</v>
      </c>
      <c r="F46" s="88">
        <f t="shared" si="15"/>
        <v>8096.18</v>
      </c>
      <c r="G46" s="18">
        <f>G82+G104+G145+G165+G234+G252</f>
        <v>23000</v>
      </c>
      <c r="H46" s="18">
        <f t="shared" ref="H46:I46" si="27">H82+H104+H145+H165+H234+H252</f>
        <v>10000</v>
      </c>
      <c r="I46" s="18">
        <f t="shared" si="27"/>
        <v>10000</v>
      </c>
    </row>
    <row r="47" spans="1:9" ht="15" customHeight="1" x14ac:dyDescent="0.25">
      <c r="A47" s="25">
        <v>663</v>
      </c>
      <c r="B47" s="26" t="s">
        <v>8</v>
      </c>
      <c r="C47" s="18">
        <f>4000+3000+714</f>
        <v>7714</v>
      </c>
      <c r="D47" s="54">
        <f t="shared" si="13"/>
        <v>3286</v>
      </c>
      <c r="E47" s="18">
        <f>2000+4000+5000</f>
        <v>11000</v>
      </c>
      <c r="F47" s="88">
        <f t="shared" si="15"/>
        <v>50000</v>
      </c>
      <c r="G47" s="18">
        <f>G151+G174+G243+G258+G185+G192</f>
        <v>61000</v>
      </c>
      <c r="H47" s="18">
        <f t="shared" ref="H47:I47" si="28">H151+H174+H243+H258</f>
        <v>7714</v>
      </c>
      <c r="I47" s="18">
        <f t="shared" si="28"/>
        <v>7714</v>
      </c>
    </row>
    <row r="48" spans="1:9" ht="15" customHeight="1" x14ac:dyDescent="0.25">
      <c r="A48" s="28">
        <v>67</v>
      </c>
      <c r="B48" s="29" t="s">
        <v>105</v>
      </c>
      <c r="C48" s="18">
        <f>C49</f>
        <v>609986.03</v>
      </c>
      <c r="D48" s="54">
        <f t="shared" si="13"/>
        <v>10041.770000000019</v>
      </c>
      <c r="E48" s="18">
        <f t="shared" ref="E48" si="29">E49</f>
        <v>620027.80000000005</v>
      </c>
      <c r="F48" s="88">
        <f t="shared" si="15"/>
        <v>-55450.420000000042</v>
      </c>
      <c r="G48" s="18">
        <f>G49</f>
        <v>564577.38</v>
      </c>
      <c r="H48" s="18">
        <f t="shared" ref="H48:I48" si="30">H49</f>
        <v>579986.03</v>
      </c>
      <c r="I48" s="18">
        <f t="shared" si="30"/>
        <v>579986.03</v>
      </c>
    </row>
    <row r="49" spans="1:11" ht="15" customHeight="1" x14ac:dyDescent="0.25">
      <c r="A49" s="28">
        <v>671</v>
      </c>
      <c r="B49" s="29" t="s">
        <v>111</v>
      </c>
      <c r="C49" s="18">
        <f>87000+411225+74761.03+30000+7000</f>
        <v>609986.03</v>
      </c>
      <c r="D49" s="54">
        <f t="shared" si="13"/>
        <v>10041.770000000019</v>
      </c>
      <c r="E49" s="18">
        <f>91560+413500+84012+10000+7000+13955.8</f>
        <v>620027.80000000005</v>
      </c>
      <c r="F49" s="88">
        <f t="shared" si="15"/>
        <v>-55450.420000000042</v>
      </c>
      <c r="G49" s="18">
        <f>G67+G76+G87+G93+G100+G196+G220+G229+G237+G249</f>
        <v>564577.38</v>
      </c>
      <c r="H49" s="18">
        <f t="shared" ref="H49:I49" si="31">H67+H76+H87+H93+H100+H196+H220+H229+H237+H249</f>
        <v>579986.03</v>
      </c>
      <c r="I49" s="18">
        <f t="shared" si="31"/>
        <v>579986.03</v>
      </c>
    </row>
    <row r="51" spans="1:11" s="35" customFormat="1" ht="15" customHeight="1" x14ac:dyDescent="0.2">
      <c r="A51" s="51" t="s">
        <v>151</v>
      </c>
      <c r="B51" s="42"/>
      <c r="D51" s="56"/>
      <c r="F51" s="85"/>
    </row>
    <row r="52" spans="1:11" ht="15" customHeight="1" x14ac:dyDescent="0.25">
      <c r="A52" s="43"/>
    </row>
    <row r="53" spans="1:11" ht="30" x14ac:dyDescent="0.25">
      <c r="A53" s="9" t="s">
        <v>2</v>
      </c>
      <c r="B53" s="8" t="s">
        <v>3</v>
      </c>
      <c r="C53" s="8" t="s">
        <v>65</v>
      </c>
      <c r="D53" s="53" t="s">
        <v>72</v>
      </c>
      <c r="E53" s="10" t="s">
        <v>73</v>
      </c>
      <c r="F53" s="89" t="s">
        <v>72</v>
      </c>
      <c r="G53" s="10" t="s">
        <v>131</v>
      </c>
      <c r="H53" s="11" t="s">
        <v>66</v>
      </c>
      <c r="I53" s="11" t="s">
        <v>67</v>
      </c>
      <c r="J53" s="44"/>
    </row>
    <row r="54" spans="1:11" x14ac:dyDescent="0.25">
      <c r="A54" s="50"/>
      <c r="B54" s="49" t="s">
        <v>150</v>
      </c>
      <c r="C54" s="22">
        <f t="shared" ref="C54:E54" si="32">C55+C65+C85+C91+C206+C218+C227+C232</f>
        <v>3333490.03</v>
      </c>
      <c r="D54" s="54">
        <f>E54-C54</f>
        <v>67328.719999999739</v>
      </c>
      <c r="E54" s="22">
        <f t="shared" si="32"/>
        <v>3400818.7499999995</v>
      </c>
      <c r="F54" s="88">
        <f>G54-E54</f>
        <v>80199.19000000041</v>
      </c>
      <c r="G54" s="22">
        <f>G55+G65+G85+G91+G206+G218+G227+G232</f>
        <v>3481017.94</v>
      </c>
      <c r="H54" s="22">
        <f t="shared" ref="H54:I54" si="33">H55+H65+H85+H91+H206+H218+H227+H232</f>
        <v>3303490.03</v>
      </c>
      <c r="I54" s="22">
        <f t="shared" si="33"/>
        <v>3303490.03</v>
      </c>
      <c r="J54" s="44"/>
      <c r="K54" s="31"/>
    </row>
    <row r="55" spans="1:11" ht="30" x14ac:dyDescent="0.25">
      <c r="A55" s="49">
        <v>2100</v>
      </c>
      <c r="B55" s="49" t="s">
        <v>129</v>
      </c>
      <c r="C55" s="18">
        <f t="shared" ref="C55:E56" si="34">C56</f>
        <v>2484000</v>
      </c>
      <c r="D55" s="54">
        <f t="shared" ref="D55:D118" si="35">E55-C55</f>
        <v>0</v>
      </c>
      <c r="E55" s="18">
        <f t="shared" si="34"/>
        <v>2484000</v>
      </c>
      <c r="F55" s="88">
        <f t="shared" ref="F55:F118" si="36">G55-E55</f>
        <v>0</v>
      </c>
      <c r="G55" s="18">
        <f>G56</f>
        <v>2484000</v>
      </c>
      <c r="H55" s="18">
        <f t="shared" ref="H55:I56" si="37">H56</f>
        <v>2484000</v>
      </c>
      <c r="I55" s="18">
        <f t="shared" si="37"/>
        <v>2484000</v>
      </c>
      <c r="J55" s="19"/>
      <c r="K55" s="31"/>
    </row>
    <row r="56" spans="1:11" x14ac:dyDescent="0.25">
      <c r="A56" s="45" t="s">
        <v>130</v>
      </c>
      <c r="B56" s="45" t="s">
        <v>9</v>
      </c>
      <c r="C56" s="18">
        <f t="shared" si="34"/>
        <v>2484000</v>
      </c>
      <c r="D56" s="54">
        <f t="shared" si="35"/>
        <v>0</v>
      </c>
      <c r="E56" s="18">
        <f t="shared" si="34"/>
        <v>2484000</v>
      </c>
      <c r="F56" s="88">
        <f t="shared" si="36"/>
        <v>0</v>
      </c>
      <c r="G56" s="18">
        <f>G57</f>
        <v>2484000</v>
      </c>
      <c r="H56" s="18">
        <f t="shared" si="37"/>
        <v>2484000</v>
      </c>
      <c r="I56" s="18">
        <f t="shared" si="37"/>
        <v>2484000</v>
      </c>
      <c r="J56" s="30"/>
      <c r="K56" s="31"/>
    </row>
    <row r="57" spans="1:11" x14ac:dyDescent="0.25">
      <c r="A57" s="57" t="s">
        <v>64</v>
      </c>
      <c r="B57" s="58" t="s">
        <v>104</v>
      </c>
      <c r="C57" s="18">
        <f t="shared" ref="C57:E57" si="38">C58+C62</f>
        <v>2484000</v>
      </c>
      <c r="D57" s="54">
        <f t="shared" si="35"/>
        <v>0</v>
      </c>
      <c r="E57" s="18">
        <f t="shared" si="38"/>
        <v>2484000</v>
      </c>
      <c r="F57" s="88">
        <f t="shared" si="36"/>
        <v>0</v>
      </c>
      <c r="G57" s="18">
        <f>G58+G62</f>
        <v>2484000</v>
      </c>
      <c r="H57" s="18">
        <f t="shared" ref="H57:I57" si="39">H58+H62</f>
        <v>2484000</v>
      </c>
      <c r="I57" s="18">
        <f t="shared" si="39"/>
        <v>2484000</v>
      </c>
      <c r="J57" s="30"/>
    </row>
    <row r="58" spans="1:11" x14ac:dyDescent="0.25">
      <c r="A58" s="27">
        <v>31</v>
      </c>
      <c r="B58" s="40" t="s">
        <v>10</v>
      </c>
      <c r="C58" s="18">
        <f t="shared" ref="C58:E58" si="40">SUM(C59:C61)</f>
        <v>2302000</v>
      </c>
      <c r="D58" s="54">
        <f t="shared" si="35"/>
        <v>0</v>
      </c>
      <c r="E58" s="18">
        <f t="shared" si="40"/>
        <v>2302000</v>
      </c>
      <c r="F58" s="88">
        <f t="shared" si="36"/>
        <v>0</v>
      </c>
      <c r="G58" s="18">
        <f>SUM(G59:G61)</f>
        <v>2302000</v>
      </c>
      <c r="H58" s="18">
        <f>C58</f>
        <v>2302000</v>
      </c>
      <c r="I58" s="18">
        <f>H58</f>
        <v>2302000</v>
      </c>
      <c r="J58" s="15"/>
    </row>
    <row r="59" spans="1:11" x14ac:dyDescent="0.25">
      <c r="A59" s="27">
        <v>311</v>
      </c>
      <c r="B59" s="40" t="s">
        <v>11</v>
      </c>
      <c r="C59" s="18">
        <v>1930000</v>
      </c>
      <c r="D59" s="54">
        <f t="shared" si="35"/>
        <v>0</v>
      </c>
      <c r="E59" s="18">
        <v>1930000</v>
      </c>
      <c r="F59" s="88">
        <f t="shared" si="36"/>
        <v>0</v>
      </c>
      <c r="G59" s="18">
        <f>E59</f>
        <v>1930000</v>
      </c>
      <c r="H59" s="18"/>
      <c r="I59" s="18"/>
      <c r="J59" s="15"/>
    </row>
    <row r="60" spans="1:11" x14ac:dyDescent="0.25">
      <c r="A60" s="27">
        <v>312</v>
      </c>
      <c r="B60" s="40" t="s">
        <v>52</v>
      </c>
      <c r="C60" s="18">
        <v>40000</v>
      </c>
      <c r="D60" s="54">
        <f t="shared" si="35"/>
        <v>0</v>
      </c>
      <c r="E60" s="18">
        <v>40000</v>
      </c>
      <c r="F60" s="88">
        <f t="shared" si="36"/>
        <v>0</v>
      </c>
      <c r="G60" s="18">
        <f t="shared" ref="G60:G61" si="41">E60</f>
        <v>40000</v>
      </c>
      <c r="H60" s="18"/>
      <c r="I60" s="18"/>
      <c r="J60" s="15"/>
    </row>
    <row r="61" spans="1:11" x14ac:dyDescent="0.25">
      <c r="A61" s="27">
        <v>313</v>
      </c>
      <c r="B61" s="40" t="s">
        <v>12</v>
      </c>
      <c r="C61" s="18">
        <v>332000</v>
      </c>
      <c r="D61" s="54">
        <f t="shared" si="35"/>
        <v>0</v>
      </c>
      <c r="E61" s="18">
        <v>332000</v>
      </c>
      <c r="F61" s="88">
        <f t="shared" si="36"/>
        <v>0</v>
      </c>
      <c r="G61" s="18">
        <f t="shared" si="41"/>
        <v>332000</v>
      </c>
      <c r="H61" s="18"/>
      <c r="I61" s="18"/>
      <c r="J61" s="15"/>
      <c r="K61" s="1" t="s">
        <v>7</v>
      </c>
    </row>
    <row r="62" spans="1:11" x14ac:dyDescent="0.25">
      <c r="A62" s="27">
        <v>32</v>
      </c>
      <c r="B62" s="40" t="s">
        <v>13</v>
      </c>
      <c r="C62" s="18">
        <f t="shared" ref="C62:E62" si="42">SUM(C63:C64)</f>
        <v>182000</v>
      </c>
      <c r="D62" s="54">
        <f t="shared" si="35"/>
        <v>0</v>
      </c>
      <c r="E62" s="18">
        <f t="shared" si="42"/>
        <v>182000</v>
      </c>
      <c r="F62" s="88">
        <f t="shared" si="36"/>
        <v>0</v>
      </c>
      <c r="G62" s="18">
        <f>SUM(G63:G64)</f>
        <v>182000</v>
      </c>
      <c r="H62" s="18">
        <f>C62</f>
        <v>182000</v>
      </c>
      <c r="I62" s="18">
        <f>H62</f>
        <v>182000</v>
      </c>
      <c r="J62" s="15"/>
      <c r="K62" s="1" t="s">
        <v>7</v>
      </c>
    </row>
    <row r="63" spans="1:11" x14ac:dyDescent="0.25">
      <c r="A63" s="27">
        <v>321</v>
      </c>
      <c r="B63" s="40" t="s">
        <v>53</v>
      </c>
      <c r="C63" s="18">
        <v>169500</v>
      </c>
      <c r="D63" s="54">
        <f t="shared" si="35"/>
        <v>0</v>
      </c>
      <c r="E63" s="18">
        <v>169500</v>
      </c>
      <c r="F63" s="88">
        <f t="shared" si="36"/>
        <v>0</v>
      </c>
      <c r="G63" s="18">
        <f>E63</f>
        <v>169500</v>
      </c>
      <c r="H63" s="18"/>
      <c r="I63" s="18"/>
      <c r="J63" s="15"/>
    </row>
    <row r="64" spans="1:11" x14ac:dyDescent="0.25">
      <c r="A64" s="27">
        <v>329</v>
      </c>
      <c r="B64" s="40" t="s">
        <v>36</v>
      </c>
      <c r="C64" s="18">
        <v>12500</v>
      </c>
      <c r="D64" s="54">
        <f t="shared" si="35"/>
        <v>0</v>
      </c>
      <c r="E64" s="18">
        <v>12500</v>
      </c>
      <c r="F64" s="88">
        <f t="shared" si="36"/>
        <v>0</v>
      </c>
      <c r="G64" s="18">
        <f>E64</f>
        <v>12500</v>
      </c>
      <c r="H64" s="18"/>
      <c r="I64" s="18"/>
      <c r="J64" s="15"/>
    </row>
    <row r="65" spans="1:14" x14ac:dyDescent="0.25">
      <c r="A65" s="49">
        <v>2101</v>
      </c>
      <c r="B65" s="49" t="s">
        <v>85</v>
      </c>
      <c r="C65" s="18">
        <f t="shared" ref="C65:E65" si="43">C66+C75+C81</f>
        <v>503225</v>
      </c>
      <c r="D65" s="54">
        <f t="shared" si="35"/>
        <v>7835</v>
      </c>
      <c r="E65" s="18">
        <f t="shared" si="43"/>
        <v>511060</v>
      </c>
      <c r="F65" s="88">
        <f t="shared" si="36"/>
        <v>-83088.710000000021</v>
      </c>
      <c r="G65" s="18">
        <f>G66+G75+G81</f>
        <v>427971.29</v>
      </c>
      <c r="H65" s="18">
        <f>H66+H75+H81</f>
        <v>503225</v>
      </c>
      <c r="I65" s="18">
        <f t="shared" ref="I65" si="44">I66+I75+I81</f>
        <v>503225</v>
      </c>
      <c r="J65" s="19"/>
    </row>
    <row r="66" spans="1:14" x14ac:dyDescent="0.25">
      <c r="A66" s="45" t="s">
        <v>14</v>
      </c>
      <c r="B66" s="45" t="s">
        <v>86</v>
      </c>
      <c r="C66" s="18">
        <f t="shared" ref="C66:E66" si="45">C67</f>
        <v>87000</v>
      </c>
      <c r="D66" s="54">
        <f t="shared" si="35"/>
        <v>4560</v>
      </c>
      <c r="E66" s="18">
        <f t="shared" si="45"/>
        <v>91560</v>
      </c>
      <c r="F66" s="88">
        <f t="shared" si="36"/>
        <v>0</v>
      </c>
      <c r="G66" s="18">
        <f>G67</f>
        <v>91560</v>
      </c>
      <c r="H66" s="18">
        <f t="shared" ref="H66:I66" si="46">H67</f>
        <v>87000</v>
      </c>
      <c r="I66" s="18">
        <f t="shared" si="46"/>
        <v>87000</v>
      </c>
      <c r="J66" s="30"/>
      <c r="K66" s="32"/>
      <c r="M66" s="14"/>
    </row>
    <row r="67" spans="1:14" x14ac:dyDescent="0.25">
      <c r="A67" s="57" t="s">
        <v>15</v>
      </c>
      <c r="B67" s="58" t="s">
        <v>87</v>
      </c>
      <c r="C67" s="18">
        <f t="shared" ref="C67:E67" si="47">C68+C73</f>
        <v>87000</v>
      </c>
      <c r="D67" s="54">
        <f t="shared" si="35"/>
        <v>4560</v>
      </c>
      <c r="E67" s="18">
        <f t="shared" si="47"/>
        <v>91560</v>
      </c>
      <c r="F67" s="88">
        <f t="shared" si="36"/>
        <v>0</v>
      </c>
      <c r="G67" s="18">
        <f>G68+G73</f>
        <v>91560</v>
      </c>
      <c r="H67" s="18">
        <f t="shared" ref="H67:I67" si="48">H68+H73</f>
        <v>87000</v>
      </c>
      <c r="I67" s="18">
        <f t="shared" si="48"/>
        <v>87000</v>
      </c>
      <c r="J67" s="30"/>
      <c r="M67" s="31"/>
      <c r="N67" s="31"/>
    </row>
    <row r="68" spans="1:14" x14ac:dyDescent="0.25">
      <c r="A68" s="27">
        <v>32</v>
      </c>
      <c r="B68" s="40" t="s">
        <v>13</v>
      </c>
      <c r="C68" s="18">
        <f t="shared" ref="C68:E68" si="49">SUM(C69:C72)</f>
        <v>81800</v>
      </c>
      <c r="D68" s="54">
        <f t="shared" si="35"/>
        <v>4760</v>
      </c>
      <c r="E68" s="18">
        <f t="shared" si="49"/>
        <v>86560</v>
      </c>
      <c r="F68" s="88">
        <f t="shared" si="36"/>
        <v>2500</v>
      </c>
      <c r="G68" s="18">
        <f>SUM(G69:G72)</f>
        <v>89060</v>
      </c>
      <c r="H68" s="18">
        <v>81800</v>
      </c>
      <c r="I68" s="18">
        <f>H68</f>
        <v>81800</v>
      </c>
      <c r="J68" s="15"/>
      <c r="M68" s="31"/>
      <c r="N68" s="31"/>
    </row>
    <row r="69" spans="1:14" x14ac:dyDescent="0.25">
      <c r="A69" s="27">
        <v>321</v>
      </c>
      <c r="B69" s="40" t="s">
        <v>16</v>
      </c>
      <c r="C69" s="18">
        <f>7500+1000+100</f>
        <v>8600</v>
      </c>
      <c r="D69" s="54">
        <f t="shared" si="35"/>
        <v>3400</v>
      </c>
      <c r="E69" s="18">
        <f>10000+1000+1000</f>
        <v>12000</v>
      </c>
      <c r="F69" s="88">
        <f t="shared" si="36"/>
        <v>1000</v>
      </c>
      <c r="G69" s="18">
        <f>10000+3000</f>
        <v>13000</v>
      </c>
      <c r="H69" s="18"/>
      <c r="I69" s="18"/>
      <c r="J69" s="15"/>
      <c r="M69" s="31"/>
      <c r="N69" s="31"/>
    </row>
    <row r="70" spans="1:14" x14ac:dyDescent="0.25">
      <c r="A70" s="27">
        <v>322</v>
      </c>
      <c r="B70" s="40" t="s">
        <v>17</v>
      </c>
      <c r="C70" s="18">
        <f>30946+3100+2500+1000</f>
        <v>37546</v>
      </c>
      <c r="D70" s="54">
        <f t="shared" si="35"/>
        <v>-6986</v>
      </c>
      <c r="E70" s="18">
        <f>25560+3000+1000+1000</f>
        <v>30560</v>
      </c>
      <c r="F70" s="88">
        <f t="shared" si="36"/>
        <v>-3731.75</v>
      </c>
      <c r="G70" s="18">
        <f>22490.45+3000+1337.8</f>
        <v>26828.25</v>
      </c>
      <c r="H70" s="18"/>
      <c r="I70" s="18"/>
      <c r="J70" s="15"/>
      <c r="N70" s="31"/>
    </row>
    <row r="71" spans="1:14" x14ac:dyDescent="0.25">
      <c r="A71" s="27">
        <v>323</v>
      </c>
      <c r="B71" s="40" t="s">
        <v>18</v>
      </c>
      <c r="C71" s="18">
        <f>10000+50+4200+4575+3922.5+150+4700+692</f>
        <v>28289.5</v>
      </c>
      <c r="D71" s="54">
        <f t="shared" si="35"/>
        <v>12710.5</v>
      </c>
      <c r="E71" s="18">
        <f>10000+7000+6000+5000+3000+4000+5000+1000</f>
        <v>41000</v>
      </c>
      <c r="F71" s="88">
        <f t="shared" si="36"/>
        <v>6280</v>
      </c>
      <c r="G71" s="18">
        <f>10000+6000+9000+5550+3500+1375+8500+3355</f>
        <v>47280</v>
      </c>
      <c r="H71" s="18"/>
      <c r="I71" s="18"/>
      <c r="J71" s="15"/>
      <c r="M71" s="31"/>
      <c r="N71" s="33"/>
    </row>
    <row r="72" spans="1:14" x14ac:dyDescent="0.25">
      <c r="A72" s="27">
        <v>329</v>
      </c>
      <c r="B72" s="40" t="s">
        <v>19</v>
      </c>
      <c r="C72" s="18">
        <f>1000+950+5414.5</f>
        <v>7364.5</v>
      </c>
      <c r="D72" s="54">
        <f t="shared" si="35"/>
        <v>-4364.5</v>
      </c>
      <c r="E72" s="18">
        <f>1000+1000+1000</f>
        <v>3000</v>
      </c>
      <c r="F72" s="88">
        <f t="shared" si="36"/>
        <v>-1048.25</v>
      </c>
      <c r="G72" s="18">
        <f>1000+578.75+373</f>
        <v>1951.75</v>
      </c>
      <c r="H72" s="18"/>
      <c r="I72" s="18"/>
      <c r="J72" s="15"/>
    </row>
    <row r="73" spans="1:14" x14ac:dyDescent="0.25">
      <c r="A73" s="27">
        <v>34</v>
      </c>
      <c r="B73" s="40" t="s">
        <v>20</v>
      </c>
      <c r="C73" s="18">
        <f t="shared" ref="C73:E73" si="50">C74</f>
        <v>5200</v>
      </c>
      <c r="D73" s="54">
        <f t="shared" si="35"/>
        <v>-200</v>
      </c>
      <c r="E73" s="18">
        <f t="shared" si="50"/>
        <v>5000</v>
      </c>
      <c r="F73" s="88">
        <f t="shared" si="36"/>
        <v>-2500</v>
      </c>
      <c r="G73" s="18">
        <f>G74</f>
        <v>2500</v>
      </c>
      <c r="H73" s="18">
        <v>5200</v>
      </c>
      <c r="I73" s="18">
        <f>H73</f>
        <v>5200</v>
      </c>
      <c r="J73" s="15"/>
    </row>
    <row r="74" spans="1:14" x14ac:dyDescent="0.25">
      <c r="A74" s="27">
        <v>343</v>
      </c>
      <c r="B74" s="40" t="s">
        <v>21</v>
      </c>
      <c r="C74" s="18">
        <v>5200</v>
      </c>
      <c r="D74" s="54">
        <f t="shared" si="35"/>
        <v>-200</v>
      </c>
      <c r="E74" s="18">
        <v>5000</v>
      </c>
      <c r="F74" s="88">
        <f t="shared" si="36"/>
        <v>-2500</v>
      </c>
      <c r="G74" s="18">
        <f>2500</f>
        <v>2500</v>
      </c>
      <c r="H74" s="18"/>
      <c r="I74" s="18"/>
      <c r="J74" s="15"/>
    </row>
    <row r="75" spans="1:14" x14ac:dyDescent="0.25">
      <c r="A75" s="45" t="s">
        <v>22</v>
      </c>
      <c r="B75" s="45" t="s">
        <v>88</v>
      </c>
      <c r="C75" s="18">
        <f t="shared" ref="C75:E75" si="51">C76</f>
        <v>411225</v>
      </c>
      <c r="D75" s="54">
        <f t="shared" si="35"/>
        <v>2275</v>
      </c>
      <c r="E75" s="18">
        <f t="shared" si="51"/>
        <v>413500</v>
      </c>
      <c r="F75" s="88">
        <f t="shared" si="36"/>
        <v>-83088.710000000021</v>
      </c>
      <c r="G75" s="18">
        <f>G76</f>
        <v>330411.28999999998</v>
      </c>
      <c r="H75" s="18">
        <f t="shared" ref="H75:I75" si="52">H76</f>
        <v>411225</v>
      </c>
      <c r="I75" s="18">
        <f t="shared" si="52"/>
        <v>411225</v>
      </c>
      <c r="J75" s="30"/>
      <c r="K75" s="32"/>
    </row>
    <row r="76" spans="1:14" x14ac:dyDescent="0.25">
      <c r="A76" s="57" t="s">
        <v>15</v>
      </c>
      <c r="B76" s="58" t="s">
        <v>87</v>
      </c>
      <c r="C76" s="18">
        <f t="shared" ref="C76:E76" si="53">C77+C79</f>
        <v>411225</v>
      </c>
      <c r="D76" s="54">
        <f t="shared" si="35"/>
        <v>2275</v>
      </c>
      <c r="E76" s="18">
        <f t="shared" si="53"/>
        <v>413500</v>
      </c>
      <c r="F76" s="88">
        <f t="shared" si="36"/>
        <v>-83088.710000000021</v>
      </c>
      <c r="G76" s="18">
        <f>G77+G79</f>
        <v>330411.28999999998</v>
      </c>
      <c r="H76" s="18">
        <f t="shared" ref="H76:I76" si="54">H77+H79</f>
        <v>411225</v>
      </c>
      <c r="I76" s="18">
        <f t="shared" si="54"/>
        <v>411225</v>
      </c>
      <c r="J76" s="30"/>
      <c r="M76" s="31"/>
      <c r="N76" s="33"/>
    </row>
    <row r="77" spans="1:14" x14ac:dyDescent="0.25">
      <c r="A77" s="27">
        <v>32</v>
      </c>
      <c r="B77" s="40" t="s">
        <v>13</v>
      </c>
      <c r="C77" s="18">
        <f t="shared" ref="C77:E77" si="55">C78</f>
        <v>4000</v>
      </c>
      <c r="D77" s="54">
        <f t="shared" si="35"/>
        <v>0</v>
      </c>
      <c r="E77" s="18">
        <f t="shared" si="55"/>
        <v>4000</v>
      </c>
      <c r="F77" s="88">
        <f t="shared" si="36"/>
        <v>0</v>
      </c>
      <c r="G77" s="18">
        <f>G78</f>
        <v>4000</v>
      </c>
      <c r="H77" s="18">
        <v>4000</v>
      </c>
      <c r="I77" s="18">
        <v>4000</v>
      </c>
      <c r="J77" s="15"/>
    </row>
    <row r="78" spans="1:14" x14ac:dyDescent="0.25">
      <c r="A78" s="27">
        <v>323</v>
      </c>
      <c r="B78" s="40" t="s">
        <v>37</v>
      </c>
      <c r="C78" s="18">
        <v>4000</v>
      </c>
      <c r="D78" s="54">
        <f t="shared" si="35"/>
        <v>0</v>
      </c>
      <c r="E78" s="18">
        <v>4000</v>
      </c>
      <c r="F78" s="88">
        <f t="shared" si="36"/>
        <v>0</v>
      </c>
      <c r="G78" s="18">
        <v>4000</v>
      </c>
      <c r="H78" s="18"/>
      <c r="I78" s="18"/>
      <c r="J78" s="15"/>
    </row>
    <row r="79" spans="1:14" x14ac:dyDescent="0.25">
      <c r="A79" s="27">
        <v>37</v>
      </c>
      <c r="B79" s="40" t="s">
        <v>51</v>
      </c>
      <c r="C79" s="18">
        <f t="shared" ref="C79:E79" si="56">C80</f>
        <v>407225</v>
      </c>
      <c r="D79" s="54">
        <f t="shared" si="35"/>
        <v>2275</v>
      </c>
      <c r="E79" s="18">
        <f t="shared" si="56"/>
        <v>409500</v>
      </c>
      <c r="F79" s="88">
        <f t="shared" si="36"/>
        <v>-83088.710000000021</v>
      </c>
      <c r="G79" s="18">
        <f>G80</f>
        <v>326411.28999999998</v>
      </c>
      <c r="H79" s="18">
        <v>407225</v>
      </c>
      <c r="I79" s="18">
        <f>H79</f>
        <v>407225</v>
      </c>
      <c r="J79" s="15"/>
    </row>
    <row r="80" spans="1:14" x14ac:dyDescent="0.25">
      <c r="A80" s="27">
        <v>372</v>
      </c>
      <c r="B80" s="40" t="s">
        <v>132</v>
      </c>
      <c r="C80" s="18">
        <v>407225</v>
      </c>
      <c r="D80" s="54">
        <f t="shared" si="35"/>
        <v>2275</v>
      </c>
      <c r="E80" s="18">
        <v>409500</v>
      </c>
      <c r="F80" s="88">
        <f t="shared" si="36"/>
        <v>-83088.710000000021</v>
      </c>
      <c r="G80" s="18">
        <v>326411.28999999998</v>
      </c>
      <c r="H80" s="18"/>
      <c r="I80" s="18"/>
      <c r="J80" s="15"/>
    </row>
    <row r="81" spans="1:13" s="35" customFormat="1" ht="30" x14ac:dyDescent="0.25">
      <c r="A81" s="46" t="s">
        <v>54</v>
      </c>
      <c r="B81" s="47" t="s">
        <v>89</v>
      </c>
      <c r="C81" s="18">
        <f t="shared" ref="C81:E83" si="57">C82</f>
        <v>5000</v>
      </c>
      <c r="D81" s="54">
        <f t="shared" si="35"/>
        <v>1000</v>
      </c>
      <c r="E81" s="18">
        <f t="shared" si="57"/>
        <v>6000</v>
      </c>
      <c r="F81" s="88">
        <f t="shared" si="36"/>
        <v>0</v>
      </c>
      <c r="G81" s="18">
        <f>G82</f>
        <v>6000</v>
      </c>
      <c r="H81" s="18">
        <f t="shared" ref="H81:I82" si="58">H82</f>
        <v>5000</v>
      </c>
      <c r="I81" s="18">
        <f t="shared" si="58"/>
        <v>5000</v>
      </c>
      <c r="J81" s="34"/>
    </row>
    <row r="82" spans="1:13" s="35" customFormat="1" x14ac:dyDescent="0.25">
      <c r="A82" s="59">
        <v>32300</v>
      </c>
      <c r="B82" s="60" t="s">
        <v>97</v>
      </c>
      <c r="C82" s="18">
        <f t="shared" si="57"/>
        <v>5000</v>
      </c>
      <c r="D82" s="54">
        <f t="shared" si="35"/>
        <v>1000</v>
      </c>
      <c r="E82" s="18">
        <f t="shared" si="57"/>
        <v>6000</v>
      </c>
      <c r="F82" s="88">
        <f t="shared" si="36"/>
        <v>0</v>
      </c>
      <c r="G82" s="18">
        <f>G83</f>
        <v>6000</v>
      </c>
      <c r="H82" s="18">
        <f t="shared" si="58"/>
        <v>5000</v>
      </c>
      <c r="I82" s="18">
        <f t="shared" si="58"/>
        <v>5000</v>
      </c>
      <c r="J82" s="34"/>
    </row>
    <row r="83" spans="1:13" x14ac:dyDescent="0.25">
      <c r="A83" s="27">
        <v>32</v>
      </c>
      <c r="B83" s="40" t="s">
        <v>13</v>
      </c>
      <c r="C83" s="18">
        <f t="shared" si="57"/>
        <v>5000</v>
      </c>
      <c r="D83" s="54">
        <f t="shared" si="35"/>
        <v>1000</v>
      </c>
      <c r="E83" s="18">
        <f t="shared" si="57"/>
        <v>6000</v>
      </c>
      <c r="F83" s="88">
        <f t="shared" si="36"/>
        <v>0</v>
      </c>
      <c r="G83" s="18">
        <f>G84</f>
        <v>6000</v>
      </c>
      <c r="H83" s="18">
        <v>5000</v>
      </c>
      <c r="I83" s="18">
        <f>H83</f>
        <v>5000</v>
      </c>
      <c r="J83" s="15"/>
    </row>
    <row r="84" spans="1:13" x14ac:dyDescent="0.25">
      <c r="A84" s="27">
        <v>322</v>
      </c>
      <c r="B84" s="40" t="s">
        <v>17</v>
      </c>
      <c r="C84" s="18">
        <v>5000</v>
      </c>
      <c r="D84" s="54">
        <f t="shared" si="35"/>
        <v>1000</v>
      </c>
      <c r="E84" s="18">
        <v>6000</v>
      </c>
      <c r="F84" s="88">
        <f t="shared" si="36"/>
        <v>0</v>
      </c>
      <c r="G84" s="18">
        <v>6000</v>
      </c>
      <c r="H84" s="18"/>
      <c r="I84" s="18"/>
      <c r="J84" s="15"/>
    </row>
    <row r="85" spans="1:13" x14ac:dyDescent="0.25">
      <c r="A85" s="49">
        <v>2102</v>
      </c>
      <c r="B85" s="49" t="s">
        <v>90</v>
      </c>
      <c r="C85" s="18">
        <f t="shared" ref="C85:E87" si="59">C86</f>
        <v>74761.03</v>
      </c>
      <c r="D85" s="54">
        <f t="shared" si="35"/>
        <v>9250.9700000000012</v>
      </c>
      <c r="E85" s="18">
        <f t="shared" si="59"/>
        <v>84012</v>
      </c>
      <c r="F85" s="88">
        <f t="shared" si="36"/>
        <v>105.33000000000175</v>
      </c>
      <c r="G85" s="18">
        <f>G86</f>
        <v>84117.33</v>
      </c>
      <c r="H85" s="18">
        <f t="shared" ref="H85:I87" si="60">H86</f>
        <v>74761.03</v>
      </c>
      <c r="I85" s="18">
        <f t="shared" si="60"/>
        <v>74761.03</v>
      </c>
      <c r="J85" s="19"/>
    </row>
    <row r="86" spans="1:13" ht="30" x14ac:dyDescent="0.25">
      <c r="A86" s="45" t="s">
        <v>23</v>
      </c>
      <c r="B86" s="45" t="s">
        <v>91</v>
      </c>
      <c r="C86" s="18">
        <f t="shared" si="59"/>
        <v>74761.03</v>
      </c>
      <c r="D86" s="54">
        <f t="shared" si="35"/>
        <v>9250.9700000000012</v>
      </c>
      <c r="E86" s="18">
        <f t="shared" si="59"/>
        <v>84012</v>
      </c>
      <c r="F86" s="88">
        <f t="shared" si="36"/>
        <v>105.33000000000175</v>
      </c>
      <c r="G86" s="18">
        <f>G87</f>
        <v>84117.33</v>
      </c>
      <c r="H86" s="18">
        <f t="shared" si="60"/>
        <v>74761.03</v>
      </c>
      <c r="I86" s="18">
        <f t="shared" si="60"/>
        <v>74761.03</v>
      </c>
      <c r="J86" s="30"/>
    </row>
    <row r="87" spans="1:13" x14ac:dyDescent="0.25">
      <c r="A87" s="57" t="s">
        <v>24</v>
      </c>
      <c r="B87" s="58" t="s">
        <v>92</v>
      </c>
      <c r="C87" s="18">
        <f t="shared" si="59"/>
        <v>74761.03</v>
      </c>
      <c r="D87" s="54">
        <f t="shared" si="35"/>
        <v>9250.9700000000012</v>
      </c>
      <c r="E87" s="18">
        <f t="shared" si="59"/>
        <v>84012</v>
      </c>
      <c r="F87" s="88">
        <f t="shared" si="36"/>
        <v>105.33000000000175</v>
      </c>
      <c r="G87" s="18">
        <f>G88</f>
        <v>84117.33</v>
      </c>
      <c r="H87" s="18">
        <f t="shared" si="60"/>
        <v>74761.03</v>
      </c>
      <c r="I87" s="18">
        <f t="shared" si="60"/>
        <v>74761.03</v>
      </c>
      <c r="J87" s="30"/>
      <c r="M87" s="35"/>
    </row>
    <row r="88" spans="1:13" x14ac:dyDescent="0.25">
      <c r="A88" s="27">
        <v>32</v>
      </c>
      <c r="B88" s="40" t="s">
        <v>13</v>
      </c>
      <c r="C88" s="18">
        <f t="shared" ref="C88:E88" si="61">SUM(C89:C90)</f>
        <v>74761.03</v>
      </c>
      <c r="D88" s="54">
        <f t="shared" si="35"/>
        <v>9250.9700000000012</v>
      </c>
      <c r="E88" s="18">
        <f t="shared" si="61"/>
        <v>84012</v>
      </c>
      <c r="F88" s="88">
        <f t="shared" si="36"/>
        <v>105.33000000000175</v>
      </c>
      <c r="G88" s="18">
        <f>SUM(G89:G90)</f>
        <v>84117.33</v>
      </c>
      <c r="H88" s="18">
        <v>74761.03</v>
      </c>
      <c r="I88" s="18">
        <f>H88</f>
        <v>74761.03</v>
      </c>
      <c r="J88" s="15"/>
    </row>
    <row r="89" spans="1:13" x14ac:dyDescent="0.25">
      <c r="A89" s="27">
        <v>322</v>
      </c>
      <c r="B89" s="40" t="s">
        <v>133</v>
      </c>
      <c r="C89" s="18">
        <v>70000</v>
      </c>
      <c r="D89" s="54">
        <f t="shared" si="35"/>
        <v>10000</v>
      </c>
      <c r="E89" s="18">
        <v>80000</v>
      </c>
      <c r="F89" s="88">
        <f t="shared" si="36"/>
        <v>0</v>
      </c>
      <c r="G89" s="18">
        <v>80000</v>
      </c>
      <c r="H89" s="18"/>
      <c r="I89" s="18"/>
      <c r="J89" s="15"/>
    </row>
    <row r="90" spans="1:13" x14ac:dyDescent="0.25">
      <c r="A90" s="27">
        <v>329</v>
      </c>
      <c r="B90" s="40" t="s">
        <v>134</v>
      </c>
      <c r="C90" s="18">
        <v>4761.03</v>
      </c>
      <c r="D90" s="54">
        <f t="shared" si="35"/>
        <v>-749.02999999999975</v>
      </c>
      <c r="E90" s="18">
        <v>4012</v>
      </c>
      <c r="F90" s="88">
        <f t="shared" si="36"/>
        <v>105.32999999999993</v>
      </c>
      <c r="G90" s="18">
        <v>4117.33</v>
      </c>
      <c r="H90" s="18"/>
      <c r="I90" s="18"/>
      <c r="J90" s="15"/>
    </row>
    <row r="91" spans="1:13" x14ac:dyDescent="0.25">
      <c r="A91" s="49">
        <v>2301</v>
      </c>
      <c r="B91" s="49" t="s">
        <v>93</v>
      </c>
      <c r="C91" s="18">
        <f t="shared" ref="C91:E91" si="62">C92+C99+C103+C122+C136+C140+C144+C154+C160+C164+C178+C184+C195+C202</f>
        <v>260790</v>
      </c>
      <c r="D91" s="54">
        <f t="shared" si="35"/>
        <v>26097.130000000005</v>
      </c>
      <c r="E91" s="18">
        <f t="shared" si="62"/>
        <v>286887.13</v>
      </c>
      <c r="F91" s="88">
        <f t="shared" si="36"/>
        <v>111352.87</v>
      </c>
      <c r="G91" s="18">
        <f>G92+G99+G103+G122+G136+G140+G144+G154+G160+G164+G178+G184+G195+G202</f>
        <v>398240</v>
      </c>
      <c r="H91" s="18">
        <f t="shared" ref="H91:I91" si="63">H92+H99+H103+H122+H136+H140+H144+H154+H160+H164+H178+H184+H195+H202</f>
        <v>230790</v>
      </c>
      <c r="I91" s="18">
        <f t="shared" si="63"/>
        <v>230790</v>
      </c>
      <c r="J91" s="19"/>
    </row>
    <row r="92" spans="1:13" x14ac:dyDescent="0.25">
      <c r="A92" s="45" t="s">
        <v>55</v>
      </c>
      <c r="B92" s="45" t="s">
        <v>56</v>
      </c>
      <c r="C92" s="18">
        <f t="shared" ref="C92:E92" si="64">C93+C96</f>
        <v>0</v>
      </c>
      <c r="D92" s="54">
        <f t="shared" si="35"/>
        <v>3000</v>
      </c>
      <c r="E92" s="18">
        <f t="shared" si="64"/>
        <v>3000</v>
      </c>
      <c r="F92" s="88">
        <f t="shared" si="36"/>
        <v>396</v>
      </c>
      <c r="G92" s="18">
        <f>G93+G96</f>
        <v>3396</v>
      </c>
      <c r="H92" s="18">
        <f t="shared" ref="H92:I92" si="65">H93+H96</f>
        <v>0</v>
      </c>
      <c r="I92" s="18">
        <f t="shared" si="65"/>
        <v>0</v>
      </c>
      <c r="J92" s="30"/>
      <c r="K92" s="32"/>
    </row>
    <row r="93" spans="1:13" x14ac:dyDescent="0.25">
      <c r="A93" s="58">
        <v>11001</v>
      </c>
      <c r="B93" s="58" t="s">
        <v>92</v>
      </c>
      <c r="C93" s="18">
        <f t="shared" ref="C93:E94" si="66">C94</f>
        <v>0</v>
      </c>
      <c r="D93" s="54">
        <f t="shared" si="35"/>
        <v>0</v>
      </c>
      <c r="E93" s="18">
        <f t="shared" si="66"/>
        <v>0</v>
      </c>
      <c r="F93" s="88">
        <f t="shared" si="36"/>
        <v>396</v>
      </c>
      <c r="G93" s="18">
        <f>G94</f>
        <v>396</v>
      </c>
      <c r="H93" s="18">
        <f t="shared" ref="H93:I93" si="67">H94</f>
        <v>0</v>
      </c>
      <c r="I93" s="18">
        <f t="shared" si="67"/>
        <v>0</v>
      </c>
      <c r="J93" s="30"/>
      <c r="K93" s="32"/>
    </row>
    <row r="94" spans="1:13" x14ac:dyDescent="0.25">
      <c r="A94" s="21">
        <v>32</v>
      </c>
      <c r="B94" s="40" t="s">
        <v>13</v>
      </c>
      <c r="C94" s="18">
        <f t="shared" si="66"/>
        <v>0</v>
      </c>
      <c r="D94" s="54">
        <f t="shared" si="35"/>
        <v>0</v>
      </c>
      <c r="E94" s="18">
        <f t="shared" si="66"/>
        <v>0</v>
      </c>
      <c r="F94" s="88">
        <f t="shared" si="36"/>
        <v>396</v>
      </c>
      <c r="G94" s="18">
        <f>G95</f>
        <v>396</v>
      </c>
      <c r="H94" s="18">
        <v>0</v>
      </c>
      <c r="I94" s="18">
        <v>0</v>
      </c>
      <c r="J94" s="30"/>
      <c r="K94" s="32"/>
    </row>
    <row r="95" spans="1:13" x14ac:dyDescent="0.25">
      <c r="A95" s="27">
        <v>321</v>
      </c>
      <c r="B95" s="40" t="s">
        <v>16</v>
      </c>
      <c r="C95" s="18">
        <v>0</v>
      </c>
      <c r="D95" s="54">
        <f t="shared" si="35"/>
        <v>0</v>
      </c>
      <c r="E95" s="18">
        <v>0</v>
      </c>
      <c r="F95" s="88">
        <f t="shared" si="36"/>
        <v>396</v>
      </c>
      <c r="G95" s="18">
        <v>396</v>
      </c>
      <c r="H95" s="18"/>
      <c r="I95" s="18"/>
      <c r="J95" s="30"/>
      <c r="K95" s="32"/>
    </row>
    <row r="96" spans="1:13" s="35" customFormat="1" x14ac:dyDescent="0.2">
      <c r="A96" s="58">
        <v>58300</v>
      </c>
      <c r="B96" s="58" t="s">
        <v>94</v>
      </c>
      <c r="C96" s="18">
        <f t="shared" ref="C96:E97" si="68">C97</f>
        <v>0</v>
      </c>
      <c r="D96" s="54">
        <f t="shared" si="35"/>
        <v>3000</v>
      </c>
      <c r="E96" s="18">
        <f t="shared" si="68"/>
        <v>3000</v>
      </c>
      <c r="F96" s="88">
        <f t="shared" si="36"/>
        <v>0</v>
      </c>
      <c r="G96" s="18">
        <f>G97</f>
        <v>3000</v>
      </c>
      <c r="H96" s="18">
        <f t="shared" ref="H96:I96" si="69">H97</f>
        <v>0</v>
      </c>
      <c r="I96" s="18">
        <f t="shared" si="69"/>
        <v>0</v>
      </c>
      <c r="J96" s="30"/>
    </row>
    <row r="97" spans="1:13" x14ac:dyDescent="0.25">
      <c r="A97" s="21">
        <v>32</v>
      </c>
      <c r="B97" s="40" t="s">
        <v>13</v>
      </c>
      <c r="C97" s="18">
        <f t="shared" si="68"/>
        <v>0</v>
      </c>
      <c r="D97" s="54">
        <f t="shared" si="35"/>
        <v>3000</v>
      </c>
      <c r="E97" s="18">
        <f t="shared" si="68"/>
        <v>3000</v>
      </c>
      <c r="F97" s="88">
        <f t="shared" si="36"/>
        <v>0</v>
      </c>
      <c r="G97" s="18">
        <f>G98</f>
        <v>3000</v>
      </c>
      <c r="H97" s="18">
        <v>0</v>
      </c>
      <c r="I97" s="18">
        <v>0</v>
      </c>
      <c r="J97" s="19"/>
    </row>
    <row r="98" spans="1:13" x14ac:dyDescent="0.25">
      <c r="A98" s="21">
        <v>323</v>
      </c>
      <c r="B98" s="40" t="s">
        <v>18</v>
      </c>
      <c r="C98" s="18">
        <v>0</v>
      </c>
      <c r="D98" s="54">
        <f t="shared" si="35"/>
        <v>3000</v>
      </c>
      <c r="E98" s="18">
        <v>3000</v>
      </c>
      <c r="F98" s="88">
        <f t="shared" si="36"/>
        <v>0</v>
      </c>
      <c r="G98" s="18">
        <v>3000</v>
      </c>
      <c r="H98" s="18"/>
      <c r="I98" s="18"/>
      <c r="J98" s="19"/>
    </row>
    <row r="99" spans="1:13" x14ac:dyDescent="0.25">
      <c r="A99" s="45" t="s">
        <v>113</v>
      </c>
      <c r="B99" s="45" t="s">
        <v>114</v>
      </c>
      <c r="C99" s="18">
        <f t="shared" ref="C99:E101" si="70">C100</f>
        <v>30000</v>
      </c>
      <c r="D99" s="54">
        <f t="shared" si="35"/>
        <v>-20000</v>
      </c>
      <c r="E99" s="18">
        <f t="shared" si="70"/>
        <v>10000</v>
      </c>
      <c r="F99" s="88">
        <f t="shared" si="36"/>
        <v>-10000</v>
      </c>
      <c r="G99" s="18">
        <f>G100</f>
        <v>0</v>
      </c>
      <c r="H99" s="18">
        <f t="shared" ref="H99:I100" si="71">H100</f>
        <v>0</v>
      </c>
      <c r="I99" s="18">
        <f t="shared" si="71"/>
        <v>0</v>
      </c>
      <c r="J99" s="30"/>
      <c r="K99" s="32"/>
    </row>
    <row r="100" spans="1:13" x14ac:dyDescent="0.25">
      <c r="A100" s="57" t="s">
        <v>24</v>
      </c>
      <c r="B100" s="58" t="s">
        <v>92</v>
      </c>
      <c r="C100" s="18">
        <f t="shared" si="70"/>
        <v>30000</v>
      </c>
      <c r="D100" s="54">
        <f t="shared" si="35"/>
        <v>-20000</v>
      </c>
      <c r="E100" s="18">
        <f t="shared" si="70"/>
        <v>10000</v>
      </c>
      <c r="F100" s="88">
        <f t="shared" si="36"/>
        <v>-10000</v>
      </c>
      <c r="G100" s="18">
        <f>G101</f>
        <v>0</v>
      </c>
      <c r="H100" s="18">
        <f t="shared" si="71"/>
        <v>0</v>
      </c>
      <c r="I100" s="18">
        <f t="shared" si="71"/>
        <v>0</v>
      </c>
      <c r="J100" s="30"/>
      <c r="M100" s="35"/>
    </row>
    <row r="101" spans="1:13" x14ac:dyDescent="0.25">
      <c r="A101" s="21">
        <v>32</v>
      </c>
      <c r="B101" s="40" t="s">
        <v>13</v>
      </c>
      <c r="C101" s="18">
        <f t="shared" si="70"/>
        <v>30000</v>
      </c>
      <c r="D101" s="54">
        <f t="shared" si="35"/>
        <v>-20000</v>
      </c>
      <c r="E101" s="18">
        <f t="shared" si="70"/>
        <v>10000</v>
      </c>
      <c r="F101" s="88">
        <f t="shared" si="36"/>
        <v>-10000</v>
      </c>
      <c r="G101" s="18">
        <f>G102</f>
        <v>0</v>
      </c>
      <c r="H101" s="18">
        <v>0</v>
      </c>
      <c r="I101" s="18">
        <v>0</v>
      </c>
      <c r="J101" s="19"/>
    </row>
    <row r="102" spans="1:13" x14ac:dyDescent="0.25">
      <c r="A102" s="21">
        <v>323</v>
      </c>
      <c r="B102" s="40" t="s">
        <v>18</v>
      </c>
      <c r="C102" s="18">
        <v>30000</v>
      </c>
      <c r="D102" s="54">
        <f t="shared" si="35"/>
        <v>-20000</v>
      </c>
      <c r="E102" s="18">
        <v>10000</v>
      </c>
      <c r="F102" s="88">
        <f t="shared" si="36"/>
        <v>-10000</v>
      </c>
      <c r="G102" s="18">
        <v>0</v>
      </c>
      <c r="H102" s="18"/>
      <c r="I102" s="18"/>
      <c r="J102" s="19"/>
    </row>
    <row r="103" spans="1:13" x14ac:dyDescent="0.25">
      <c r="A103" s="45" t="s">
        <v>25</v>
      </c>
      <c r="B103" s="45" t="s">
        <v>26</v>
      </c>
      <c r="C103" s="18">
        <f t="shared" ref="C103:E103" si="72">C104+C107+C119</f>
        <v>122000</v>
      </c>
      <c r="D103" s="54">
        <f t="shared" si="35"/>
        <v>20000</v>
      </c>
      <c r="E103" s="18">
        <f t="shared" si="72"/>
        <v>142000</v>
      </c>
      <c r="F103" s="88">
        <f t="shared" si="36"/>
        <v>0</v>
      </c>
      <c r="G103" s="18">
        <f>G104+G107+G119</f>
        <v>142000</v>
      </c>
      <c r="H103" s="18">
        <f t="shared" ref="H103:I103" si="73">H104+H107+H119</f>
        <v>122000</v>
      </c>
      <c r="I103" s="18">
        <f t="shared" si="73"/>
        <v>122000</v>
      </c>
      <c r="J103" s="30"/>
      <c r="K103" s="32"/>
    </row>
    <row r="104" spans="1:13" x14ac:dyDescent="0.25">
      <c r="A104" s="58">
        <v>32300</v>
      </c>
      <c r="B104" s="58" t="s">
        <v>97</v>
      </c>
      <c r="C104" s="18">
        <f t="shared" ref="C104:E105" si="74">C105</f>
        <v>0</v>
      </c>
      <c r="D104" s="54">
        <f t="shared" si="35"/>
        <v>0</v>
      </c>
      <c r="E104" s="18">
        <f t="shared" si="74"/>
        <v>0</v>
      </c>
      <c r="F104" s="88">
        <f t="shared" si="36"/>
        <v>8000</v>
      </c>
      <c r="G104" s="18">
        <f>G105</f>
        <v>8000</v>
      </c>
      <c r="H104" s="18">
        <f t="shared" ref="H104:I104" si="75">H105</f>
        <v>0</v>
      </c>
      <c r="I104" s="18">
        <f t="shared" si="75"/>
        <v>0</v>
      </c>
      <c r="J104" s="30"/>
      <c r="K104" s="32"/>
    </row>
    <row r="105" spans="1:13" x14ac:dyDescent="0.25">
      <c r="A105" s="27">
        <v>32</v>
      </c>
      <c r="B105" s="40" t="s">
        <v>13</v>
      </c>
      <c r="C105" s="18">
        <f t="shared" si="74"/>
        <v>0</v>
      </c>
      <c r="D105" s="54">
        <f t="shared" si="35"/>
        <v>0</v>
      </c>
      <c r="E105" s="18">
        <f t="shared" si="74"/>
        <v>0</v>
      </c>
      <c r="F105" s="88">
        <f t="shared" si="36"/>
        <v>8000</v>
      </c>
      <c r="G105" s="18">
        <f>G106</f>
        <v>8000</v>
      </c>
      <c r="H105" s="18">
        <v>0</v>
      </c>
      <c r="I105" s="18">
        <v>0</v>
      </c>
      <c r="J105" s="30"/>
      <c r="K105" s="32"/>
    </row>
    <row r="106" spans="1:13" x14ac:dyDescent="0.25">
      <c r="A106" s="27">
        <v>322</v>
      </c>
      <c r="B106" s="40" t="s">
        <v>17</v>
      </c>
      <c r="C106" s="18">
        <v>0</v>
      </c>
      <c r="D106" s="54">
        <f t="shared" si="35"/>
        <v>0</v>
      </c>
      <c r="E106" s="18">
        <v>0</v>
      </c>
      <c r="F106" s="88">
        <f t="shared" si="36"/>
        <v>8000</v>
      </c>
      <c r="G106" s="18">
        <v>8000</v>
      </c>
      <c r="H106" s="18"/>
      <c r="I106" s="18"/>
      <c r="J106" s="30"/>
      <c r="K106" s="32"/>
    </row>
    <row r="107" spans="1:13" x14ac:dyDescent="0.25">
      <c r="A107" s="57" t="s">
        <v>27</v>
      </c>
      <c r="B107" s="61" t="s">
        <v>96</v>
      </c>
      <c r="C107" s="18">
        <f t="shared" ref="C107:E107" si="76">C108+C114+C116</f>
        <v>113000</v>
      </c>
      <c r="D107" s="54">
        <f t="shared" si="35"/>
        <v>19000</v>
      </c>
      <c r="E107" s="18">
        <f t="shared" si="76"/>
        <v>132000</v>
      </c>
      <c r="F107" s="88">
        <f t="shared" si="36"/>
        <v>-8000</v>
      </c>
      <c r="G107" s="18">
        <f>G108+G114+G116</f>
        <v>124000</v>
      </c>
      <c r="H107" s="18">
        <f t="shared" ref="H107:I107" si="77">H108+H114+H116</f>
        <v>113000</v>
      </c>
      <c r="I107" s="18">
        <f t="shared" si="77"/>
        <v>113000</v>
      </c>
      <c r="J107" s="30"/>
    </row>
    <row r="108" spans="1:13" x14ac:dyDescent="0.25">
      <c r="A108" s="27">
        <v>32</v>
      </c>
      <c r="B108" s="40" t="s">
        <v>13</v>
      </c>
      <c r="C108" s="18">
        <f t="shared" ref="C108:E108" si="78">SUM(C109:C113)</f>
        <v>112900</v>
      </c>
      <c r="D108" s="54">
        <f t="shared" si="35"/>
        <v>7100</v>
      </c>
      <c r="E108" s="18">
        <f t="shared" si="78"/>
        <v>120000</v>
      </c>
      <c r="F108" s="88">
        <f t="shared" si="36"/>
        <v>-8000</v>
      </c>
      <c r="G108" s="18">
        <f>SUM(G109:G113)</f>
        <v>112000</v>
      </c>
      <c r="H108" s="18">
        <v>112900</v>
      </c>
      <c r="I108" s="18">
        <f>H108</f>
        <v>112900</v>
      </c>
      <c r="J108" s="15"/>
      <c r="L108" s="36"/>
    </row>
    <row r="109" spans="1:13" x14ac:dyDescent="0.25">
      <c r="A109" s="27">
        <v>321</v>
      </c>
      <c r="B109" s="40" t="s">
        <v>16</v>
      </c>
      <c r="C109" s="18">
        <f>100+100+50</f>
        <v>250</v>
      </c>
      <c r="D109" s="54">
        <f t="shared" si="35"/>
        <v>3750</v>
      </c>
      <c r="E109" s="18">
        <f>2000+1000+1000</f>
        <v>4000</v>
      </c>
      <c r="F109" s="88">
        <f t="shared" si="36"/>
        <v>0</v>
      </c>
      <c r="G109" s="18">
        <f>2000+1000+1000</f>
        <v>4000</v>
      </c>
      <c r="H109" s="18"/>
      <c r="I109" s="18"/>
      <c r="J109" s="34"/>
    </row>
    <row r="110" spans="1:13" x14ac:dyDescent="0.25">
      <c r="A110" s="27">
        <v>322</v>
      </c>
      <c r="B110" s="40" t="s">
        <v>17</v>
      </c>
      <c r="C110" s="18">
        <f>1500+107800+100+1300+100</f>
        <v>110800</v>
      </c>
      <c r="D110" s="54">
        <f t="shared" si="35"/>
        <v>-11800</v>
      </c>
      <c r="E110" s="18">
        <f>3000+90000+1000+2000+2000+1000</f>
        <v>99000</v>
      </c>
      <c r="F110" s="88">
        <f t="shared" si="36"/>
        <v>-8000</v>
      </c>
      <c r="G110" s="18">
        <f>3000+82000+1000+2000+2000+1000</f>
        <v>91000</v>
      </c>
      <c r="H110" s="18"/>
      <c r="I110" s="18"/>
      <c r="J110" s="34"/>
    </row>
    <row r="111" spans="1:13" x14ac:dyDescent="0.25">
      <c r="A111" s="27">
        <v>323</v>
      </c>
      <c r="B111" s="40" t="s">
        <v>18</v>
      </c>
      <c r="C111" s="18">
        <f>100+300+200+100+150</f>
        <v>850</v>
      </c>
      <c r="D111" s="54">
        <f t="shared" si="35"/>
        <v>12150</v>
      </c>
      <c r="E111" s="18">
        <f>2000+3000+2000+2000+1000+1000+1000+1000</f>
        <v>13000</v>
      </c>
      <c r="F111" s="88">
        <f t="shared" si="36"/>
        <v>0</v>
      </c>
      <c r="G111" s="18">
        <f>2000+2900+100+2000+2000+1000+1000+1000+1000</f>
        <v>13000</v>
      </c>
      <c r="H111" s="18"/>
      <c r="I111" s="18"/>
      <c r="J111" s="34"/>
    </row>
    <row r="112" spans="1:13" x14ac:dyDescent="0.25">
      <c r="A112" s="27">
        <v>324</v>
      </c>
      <c r="B112" s="40" t="s">
        <v>95</v>
      </c>
      <c r="C112" s="18">
        <v>0</v>
      </c>
      <c r="D112" s="54">
        <f t="shared" si="35"/>
        <v>1000</v>
      </c>
      <c r="E112" s="18">
        <f>1000</f>
        <v>1000</v>
      </c>
      <c r="F112" s="88">
        <f t="shared" si="36"/>
        <v>-100</v>
      </c>
      <c r="G112" s="18">
        <v>900</v>
      </c>
      <c r="H112" s="18"/>
      <c r="I112" s="18"/>
      <c r="J112" s="34"/>
    </row>
    <row r="113" spans="1:11" x14ac:dyDescent="0.25">
      <c r="A113" s="27">
        <v>329</v>
      </c>
      <c r="B113" s="40" t="s">
        <v>19</v>
      </c>
      <c r="C113" s="18">
        <f>1000</f>
        <v>1000</v>
      </c>
      <c r="D113" s="54">
        <f t="shared" si="35"/>
        <v>2000</v>
      </c>
      <c r="E113" s="18">
        <f>1000+1000+1000</f>
        <v>3000</v>
      </c>
      <c r="F113" s="88">
        <f t="shared" si="36"/>
        <v>100</v>
      </c>
      <c r="G113" s="18">
        <v>3100</v>
      </c>
      <c r="H113" s="18"/>
      <c r="I113" s="18"/>
      <c r="J113" s="34"/>
    </row>
    <row r="114" spans="1:11" x14ac:dyDescent="0.25">
      <c r="A114" s="27">
        <v>34</v>
      </c>
      <c r="B114" s="40" t="s">
        <v>20</v>
      </c>
      <c r="C114" s="18">
        <f t="shared" ref="C114:E114" si="79">C115</f>
        <v>100</v>
      </c>
      <c r="D114" s="54">
        <f t="shared" si="35"/>
        <v>1900</v>
      </c>
      <c r="E114" s="18">
        <f t="shared" si="79"/>
        <v>2000</v>
      </c>
      <c r="F114" s="88">
        <f t="shared" si="36"/>
        <v>0</v>
      </c>
      <c r="G114" s="18">
        <f>G115</f>
        <v>2000</v>
      </c>
      <c r="H114" s="18">
        <v>100</v>
      </c>
      <c r="I114" s="18">
        <f>H114</f>
        <v>100</v>
      </c>
      <c r="J114" s="15"/>
    </row>
    <row r="115" spans="1:11" x14ac:dyDescent="0.25">
      <c r="A115" s="27">
        <v>343</v>
      </c>
      <c r="B115" s="40" t="s">
        <v>21</v>
      </c>
      <c r="C115" s="18">
        <v>100</v>
      </c>
      <c r="D115" s="54">
        <f t="shared" si="35"/>
        <v>1900</v>
      </c>
      <c r="E115" s="18">
        <f>2000</f>
        <v>2000</v>
      </c>
      <c r="F115" s="88">
        <f t="shared" si="36"/>
        <v>0</v>
      </c>
      <c r="G115" s="18">
        <v>2000</v>
      </c>
      <c r="H115" s="18"/>
      <c r="I115" s="18"/>
      <c r="J115" s="34"/>
    </row>
    <row r="116" spans="1:11" x14ac:dyDescent="0.25">
      <c r="A116" s="27">
        <v>42</v>
      </c>
      <c r="B116" s="40" t="s">
        <v>41</v>
      </c>
      <c r="C116" s="18">
        <f t="shared" ref="C116:E116" si="80">SUM(C117:C118)</f>
        <v>0</v>
      </c>
      <c r="D116" s="54">
        <f t="shared" si="35"/>
        <v>10000</v>
      </c>
      <c r="E116" s="18">
        <f t="shared" si="80"/>
        <v>10000</v>
      </c>
      <c r="F116" s="88">
        <f t="shared" si="36"/>
        <v>0</v>
      </c>
      <c r="G116" s="18">
        <f>SUM(G117:G118)</f>
        <v>10000</v>
      </c>
      <c r="H116" s="18">
        <v>0</v>
      </c>
      <c r="I116" s="18">
        <f>H116</f>
        <v>0</v>
      </c>
      <c r="J116" s="15"/>
    </row>
    <row r="117" spans="1:11" x14ac:dyDescent="0.25">
      <c r="A117" s="27">
        <v>422</v>
      </c>
      <c r="B117" s="40" t="s">
        <v>28</v>
      </c>
      <c r="C117" s="18">
        <v>0</v>
      </c>
      <c r="D117" s="54">
        <f t="shared" si="35"/>
        <v>10000</v>
      </c>
      <c r="E117" s="18">
        <f>2500+2500+5000</f>
        <v>10000</v>
      </c>
      <c r="F117" s="88">
        <f t="shared" si="36"/>
        <v>-1000</v>
      </c>
      <c r="G117" s="18">
        <f>2500+2500+4000</f>
        <v>9000</v>
      </c>
      <c r="H117" s="18"/>
      <c r="I117" s="18"/>
      <c r="J117" s="34"/>
    </row>
    <row r="118" spans="1:11" x14ac:dyDescent="0.25">
      <c r="A118" s="27">
        <v>424</v>
      </c>
      <c r="B118" s="40" t="s">
        <v>38</v>
      </c>
      <c r="C118" s="18">
        <v>0</v>
      </c>
      <c r="D118" s="54">
        <f t="shared" si="35"/>
        <v>0</v>
      </c>
      <c r="E118" s="18">
        <v>0</v>
      </c>
      <c r="F118" s="88">
        <f t="shared" si="36"/>
        <v>1000</v>
      </c>
      <c r="G118" s="18">
        <v>1000</v>
      </c>
      <c r="H118" s="18"/>
      <c r="I118" s="18"/>
      <c r="J118" s="34"/>
    </row>
    <row r="119" spans="1:11" x14ac:dyDescent="0.25">
      <c r="A119" s="57" t="s">
        <v>115</v>
      </c>
      <c r="B119" s="61" t="s">
        <v>116</v>
      </c>
      <c r="C119" s="18">
        <f t="shared" ref="C119:E119" si="81">C120</f>
        <v>9000</v>
      </c>
      <c r="D119" s="54">
        <f t="shared" ref="D119:D182" si="82">E119-C119</f>
        <v>1000</v>
      </c>
      <c r="E119" s="18">
        <f t="shared" si="81"/>
        <v>10000</v>
      </c>
      <c r="F119" s="88">
        <f t="shared" ref="F119:F182" si="83">G119-E119</f>
        <v>0</v>
      </c>
      <c r="G119" s="18">
        <f>G120</f>
        <v>10000</v>
      </c>
      <c r="H119" s="18">
        <f t="shared" ref="H119:I119" si="84">H120</f>
        <v>9000</v>
      </c>
      <c r="I119" s="18">
        <f t="shared" si="84"/>
        <v>9000</v>
      </c>
      <c r="J119" s="34"/>
    </row>
    <row r="120" spans="1:11" x14ac:dyDescent="0.25">
      <c r="A120" s="27">
        <v>32</v>
      </c>
      <c r="B120" s="40" t="s">
        <v>13</v>
      </c>
      <c r="C120" s="18">
        <f>C121</f>
        <v>9000</v>
      </c>
      <c r="D120" s="54">
        <f t="shared" si="82"/>
        <v>1000</v>
      </c>
      <c r="E120" s="18">
        <f t="shared" ref="E120" si="85">E121</f>
        <v>10000</v>
      </c>
      <c r="F120" s="88">
        <f t="shared" si="83"/>
        <v>0</v>
      </c>
      <c r="G120" s="18">
        <f>G121</f>
        <v>10000</v>
      </c>
      <c r="H120" s="18">
        <v>9000</v>
      </c>
      <c r="I120" s="18">
        <f>H120</f>
        <v>9000</v>
      </c>
      <c r="J120" s="15"/>
    </row>
    <row r="121" spans="1:11" x14ac:dyDescent="0.25">
      <c r="A121" s="27">
        <v>322</v>
      </c>
      <c r="B121" s="40" t="s">
        <v>17</v>
      </c>
      <c r="C121" s="18">
        <v>9000</v>
      </c>
      <c r="D121" s="54">
        <f t="shared" si="82"/>
        <v>1000</v>
      </c>
      <c r="E121" s="18">
        <v>10000</v>
      </c>
      <c r="F121" s="88">
        <f t="shared" si="83"/>
        <v>0</v>
      </c>
      <c r="G121" s="18">
        <v>10000</v>
      </c>
      <c r="H121" s="18"/>
      <c r="I121" s="18"/>
      <c r="J121" s="15"/>
    </row>
    <row r="122" spans="1:11" x14ac:dyDescent="0.25">
      <c r="A122" s="45" t="s">
        <v>29</v>
      </c>
      <c r="B122" s="45" t="s">
        <v>30</v>
      </c>
      <c r="C122" s="18">
        <f t="shared" ref="C122:E122" si="86">C123+C131</f>
        <v>60000</v>
      </c>
      <c r="D122" s="54">
        <f t="shared" si="82"/>
        <v>48000</v>
      </c>
      <c r="E122" s="18">
        <f t="shared" si="86"/>
        <v>108000</v>
      </c>
      <c r="F122" s="88">
        <f t="shared" si="83"/>
        <v>-11400</v>
      </c>
      <c r="G122" s="18">
        <f>G123+G131</f>
        <v>96600</v>
      </c>
      <c r="H122" s="18">
        <f t="shared" ref="H122:I122" si="87">H123+H131</f>
        <v>60000</v>
      </c>
      <c r="I122" s="18">
        <f t="shared" si="87"/>
        <v>60000</v>
      </c>
      <c r="J122" s="30"/>
      <c r="K122" s="32"/>
    </row>
    <row r="123" spans="1:11" x14ac:dyDescent="0.25">
      <c r="A123" s="57" t="s">
        <v>27</v>
      </c>
      <c r="B123" s="61" t="s">
        <v>96</v>
      </c>
      <c r="C123" s="18">
        <f t="shared" ref="C123:E123" si="88">C124+C128</f>
        <v>0</v>
      </c>
      <c r="D123" s="54">
        <f t="shared" si="82"/>
        <v>36000</v>
      </c>
      <c r="E123" s="18">
        <f t="shared" si="88"/>
        <v>36000</v>
      </c>
      <c r="F123" s="88">
        <f t="shared" si="83"/>
        <v>-11400</v>
      </c>
      <c r="G123" s="18">
        <f>G124+G128</f>
        <v>24600</v>
      </c>
      <c r="H123" s="18">
        <f t="shared" ref="H123:I123" si="89">H124+H128</f>
        <v>0</v>
      </c>
      <c r="I123" s="18">
        <f t="shared" si="89"/>
        <v>0</v>
      </c>
      <c r="J123" s="30"/>
    </row>
    <row r="124" spans="1:11" x14ac:dyDescent="0.25">
      <c r="A124" s="27">
        <v>31</v>
      </c>
      <c r="B124" s="40" t="s">
        <v>10</v>
      </c>
      <c r="C124" s="18">
        <f t="shared" ref="C124:E124" si="90">SUM(C125:C127)</f>
        <v>0</v>
      </c>
      <c r="D124" s="54">
        <f t="shared" si="82"/>
        <v>0</v>
      </c>
      <c r="E124" s="18">
        <f t="shared" si="90"/>
        <v>0</v>
      </c>
      <c r="F124" s="88">
        <f t="shared" si="83"/>
        <v>8355</v>
      </c>
      <c r="G124" s="18">
        <f>SUM(G125:G127)</f>
        <v>8355</v>
      </c>
      <c r="H124" s="18">
        <v>0</v>
      </c>
      <c r="I124" s="18">
        <v>0</v>
      </c>
      <c r="J124" s="15"/>
    </row>
    <row r="125" spans="1:11" x14ac:dyDescent="0.25">
      <c r="A125" s="27">
        <v>311</v>
      </c>
      <c r="B125" s="40" t="s">
        <v>11</v>
      </c>
      <c r="C125" s="18">
        <v>0</v>
      </c>
      <c r="D125" s="54">
        <f t="shared" si="82"/>
        <v>0</v>
      </c>
      <c r="E125" s="18">
        <v>0</v>
      </c>
      <c r="F125" s="88">
        <f t="shared" si="83"/>
        <v>7100</v>
      </c>
      <c r="G125" s="18">
        <v>7100</v>
      </c>
      <c r="H125" s="18"/>
      <c r="I125" s="18"/>
      <c r="J125" s="15"/>
    </row>
    <row r="126" spans="1:11" x14ac:dyDescent="0.25">
      <c r="A126" s="27">
        <v>312</v>
      </c>
      <c r="B126" s="40" t="s">
        <v>135</v>
      </c>
      <c r="C126" s="18">
        <v>0</v>
      </c>
      <c r="D126" s="54">
        <f t="shared" si="82"/>
        <v>0</v>
      </c>
      <c r="E126" s="18">
        <v>0</v>
      </c>
      <c r="F126" s="88">
        <f t="shared" si="83"/>
        <v>100</v>
      </c>
      <c r="G126" s="18">
        <v>100</v>
      </c>
      <c r="H126" s="18"/>
      <c r="I126" s="18"/>
      <c r="J126" s="15"/>
    </row>
    <row r="127" spans="1:11" x14ac:dyDescent="0.25">
      <c r="A127" s="27">
        <v>313</v>
      </c>
      <c r="B127" s="40" t="s">
        <v>12</v>
      </c>
      <c r="C127" s="18">
        <v>0</v>
      </c>
      <c r="D127" s="54">
        <f t="shared" si="82"/>
        <v>0</v>
      </c>
      <c r="E127" s="18">
        <v>0</v>
      </c>
      <c r="F127" s="88">
        <f t="shared" si="83"/>
        <v>1155</v>
      </c>
      <c r="G127" s="18">
        <v>1155</v>
      </c>
      <c r="H127" s="18"/>
      <c r="I127" s="18"/>
      <c r="J127" s="15"/>
    </row>
    <row r="128" spans="1:11" x14ac:dyDescent="0.25">
      <c r="A128" s="27">
        <v>32</v>
      </c>
      <c r="B128" s="40" t="s">
        <v>13</v>
      </c>
      <c r="C128" s="18">
        <f t="shared" ref="C128:E128" si="91">SUM(C129:C130)</f>
        <v>0</v>
      </c>
      <c r="D128" s="54">
        <f t="shared" si="82"/>
        <v>36000</v>
      </c>
      <c r="E128" s="18">
        <f t="shared" si="91"/>
        <v>36000</v>
      </c>
      <c r="F128" s="88">
        <f t="shared" si="83"/>
        <v>-19755</v>
      </c>
      <c r="G128" s="18">
        <f>SUM(G129:G130)</f>
        <v>16245</v>
      </c>
      <c r="H128" s="18">
        <v>0</v>
      </c>
      <c r="I128" s="18">
        <v>0</v>
      </c>
      <c r="J128" s="15"/>
    </row>
    <row r="129" spans="1:11" x14ac:dyDescent="0.25">
      <c r="A129" s="27">
        <v>322</v>
      </c>
      <c r="B129" s="40" t="s">
        <v>17</v>
      </c>
      <c r="C129" s="18">
        <v>0</v>
      </c>
      <c r="D129" s="54">
        <f t="shared" si="82"/>
        <v>36000</v>
      </c>
      <c r="E129" s="18">
        <v>36000</v>
      </c>
      <c r="F129" s="88">
        <f t="shared" si="83"/>
        <v>-21000</v>
      </c>
      <c r="G129" s="18">
        <v>15000</v>
      </c>
      <c r="H129" s="18"/>
      <c r="I129" s="18"/>
      <c r="J129" s="15"/>
    </row>
    <row r="130" spans="1:11" x14ac:dyDescent="0.25">
      <c r="A130" s="27">
        <v>329</v>
      </c>
      <c r="B130" s="40" t="s">
        <v>19</v>
      </c>
      <c r="C130" s="18">
        <v>0</v>
      </c>
      <c r="D130" s="54">
        <f t="shared" si="82"/>
        <v>0</v>
      </c>
      <c r="E130" s="18">
        <v>0</v>
      </c>
      <c r="F130" s="88">
        <f t="shared" si="83"/>
        <v>1245</v>
      </c>
      <c r="G130" s="18">
        <v>1245</v>
      </c>
      <c r="H130" s="18"/>
      <c r="I130" s="18"/>
      <c r="J130" s="15"/>
    </row>
    <row r="131" spans="1:11" x14ac:dyDescent="0.25">
      <c r="A131" s="57" t="s">
        <v>115</v>
      </c>
      <c r="B131" s="61" t="s">
        <v>116</v>
      </c>
      <c r="C131" s="18">
        <f t="shared" ref="C131:E131" si="92">C132</f>
        <v>60000</v>
      </c>
      <c r="D131" s="54">
        <f t="shared" si="82"/>
        <v>12000</v>
      </c>
      <c r="E131" s="18">
        <f t="shared" si="92"/>
        <v>72000</v>
      </c>
      <c r="F131" s="88">
        <f t="shared" si="83"/>
        <v>0</v>
      </c>
      <c r="G131" s="18">
        <f>G132</f>
        <v>72000</v>
      </c>
      <c r="H131" s="18">
        <f t="shared" ref="H131:I131" si="93">H132</f>
        <v>60000</v>
      </c>
      <c r="I131" s="18">
        <f t="shared" si="93"/>
        <v>60000</v>
      </c>
      <c r="J131" s="34"/>
    </row>
    <row r="132" spans="1:11" x14ac:dyDescent="0.25">
      <c r="A132" s="27">
        <v>31</v>
      </c>
      <c r="B132" s="40" t="s">
        <v>10</v>
      </c>
      <c r="C132" s="18">
        <f t="shared" ref="C132:E132" si="94">SUM(C133:C135)</f>
        <v>60000</v>
      </c>
      <c r="D132" s="54">
        <f t="shared" si="82"/>
        <v>12000</v>
      </c>
      <c r="E132" s="18">
        <f t="shared" si="94"/>
        <v>72000</v>
      </c>
      <c r="F132" s="88">
        <f t="shared" si="83"/>
        <v>0</v>
      </c>
      <c r="G132" s="18">
        <f>SUM(G133:G135)</f>
        <v>72000</v>
      </c>
      <c r="H132" s="18">
        <v>60000</v>
      </c>
      <c r="I132" s="18">
        <f>H132</f>
        <v>60000</v>
      </c>
      <c r="J132" s="15"/>
    </row>
    <row r="133" spans="1:11" x14ac:dyDescent="0.25">
      <c r="A133" s="27">
        <v>311</v>
      </c>
      <c r="B133" s="40" t="s">
        <v>11</v>
      </c>
      <c r="C133" s="18">
        <f>51194.52</f>
        <v>51194.52</v>
      </c>
      <c r="D133" s="54">
        <f t="shared" si="82"/>
        <v>7662.9500000000044</v>
      </c>
      <c r="E133" s="18">
        <f>58000+857.47</f>
        <v>58857.47</v>
      </c>
      <c r="F133" s="88">
        <f t="shared" si="83"/>
        <v>0</v>
      </c>
      <c r="G133" s="18">
        <v>58857.47</v>
      </c>
      <c r="H133" s="18"/>
      <c r="I133" s="18"/>
      <c r="J133" s="15"/>
    </row>
    <row r="134" spans="1:11" x14ac:dyDescent="0.25">
      <c r="A134" s="27">
        <v>312</v>
      </c>
      <c r="B134" s="40" t="s">
        <v>135</v>
      </c>
      <c r="C134" s="18">
        <v>0</v>
      </c>
      <c r="D134" s="54">
        <f t="shared" si="82"/>
        <v>3500</v>
      </c>
      <c r="E134" s="18">
        <v>3500</v>
      </c>
      <c r="F134" s="88">
        <f t="shared" si="83"/>
        <v>0</v>
      </c>
      <c r="G134" s="18">
        <v>3500</v>
      </c>
      <c r="H134" s="18"/>
      <c r="I134" s="18"/>
      <c r="J134" s="15"/>
    </row>
    <row r="135" spans="1:11" x14ac:dyDescent="0.25">
      <c r="A135" s="27">
        <v>313</v>
      </c>
      <c r="B135" s="40" t="s">
        <v>12</v>
      </c>
      <c r="C135" s="18">
        <f>7935.12+870.36</f>
        <v>8805.48</v>
      </c>
      <c r="D135" s="54">
        <f t="shared" si="82"/>
        <v>837.05000000000109</v>
      </c>
      <c r="E135" s="18">
        <f>9570+72.53</f>
        <v>9642.5300000000007</v>
      </c>
      <c r="F135" s="88">
        <f t="shared" si="83"/>
        <v>0</v>
      </c>
      <c r="G135" s="18">
        <f>9570+72.53</f>
        <v>9642.5300000000007</v>
      </c>
      <c r="H135" s="18"/>
      <c r="I135" s="18"/>
      <c r="J135" s="15"/>
    </row>
    <row r="136" spans="1:11" x14ac:dyDescent="0.25">
      <c r="A136" s="45" t="s">
        <v>117</v>
      </c>
      <c r="B136" s="45" t="s">
        <v>118</v>
      </c>
      <c r="C136" s="18">
        <f t="shared" ref="C136:E138" si="95">C137</f>
        <v>1400</v>
      </c>
      <c r="D136" s="54">
        <f t="shared" si="82"/>
        <v>0</v>
      </c>
      <c r="E136" s="18">
        <f t="shared" si="95"/>
        <v>1400</v>
      </c>
      <c r="F136" s="88">
        <f t="shared" si="83"/>
        <v>0</v>
      </c>
      <c r="G136" s="18">
        <f>G137</f>
        <v>1400</v>
      </c>
      <c r="H136" s="18">
        <f t="shared" ref="H136:I137" si="96">H137</f>
        <v>1400</v>
      </c>
      <c r="I136" s="18">
        <f t="shared" si="96"/>
        <v>1400</v>
      </c>
      <c r="J136" s="30"/>
      <c r="K136" s="32"/>
    </row>
    <row r="137" spans="1:11" x14ac:dyDescent="0.25">
      <c r="A137" s="57" t="s">
        <v>115</v>
      </c>
      <c r="B137" s="61" t="s">
        <v>116</v>
      </c>
      <c r="C137" s="18">
        <f t="shared" si="95"/>
        <v>1400</v>
      </c>
      <c r="D137" s="54">
        <f t="shared" si="82"/>
        <v>0</v>
      </c>
      <c r="E137" s="18">
        <f t="shared" si="95"/>
        <v>1400</v>
      </c>
      <c r="F137" s="88">
        <f t="shared" si="83"/>
        <v>0</v>
      </c>
      <c r="G137" s="18">
        <f>G138</f>
        <v>1400</v>
      </c>
      <c r="H137" s="18">
        <f t="shared" si="96"/>
        <v>1400</v>
      </c>
      <c r="I137" s="18">
        <f t="shared" si="96"/>
        <v>1400</v>
      </c>
      <c r="J137" s="34"/>
    </row>
    <row r="138" spans="1:11" x14ac:dyDescent="0.25">
      <c r="A138" s="27">
        <v>32</v>
      </c>
      <c r="B138" s="40" t="s">
        <v>13</v>
      </c>
      <c r="C138" s="18">
        <f t="shared" si="95"/>
        <v>1400</v>
      </c>
      <c r="D138" s="54">
        <f t="shared" si="82"/>
        <v>0</v>
      </c>
      <c r="E138" s="18">
        <f t="shared" si="95"/>
        <v>1400</v>
      </c>
      <c r="F138" s="88">
        <f t="shared" si="83"/>
        <v>0</v>
      </c>
      <c r="G138" s="18">
        <f>G139</f>
        <v>1400</v>
      </c>
      <c r="H138" s="18">
        <v>1400</v>
      </c>
      <c r="I138" s="18">
        <v>1400</v>
      </c>
      <c r="J138" s="15"/>
    </row>
    <row r="139" spans="1:11" x14ac:dyDescent="0.25">
      <c r="A139" s="27">
        <v>329</v>
      </c>
      <c r="B139" s="40" t="s">
        <v>19</v>
      </c>
      <c r="C139" s="18">
        <v>1400</v>
      </c>
      <c r="D139" s="54">
        <f t="shared" si="82"/>
        <v>0</v>
      </c>
      <c r="E139" s="18">
        <v>1400</v>
      </c>
      <c r="F139" s="88">
        <f t="shared" si="83"/>
        <v>0</v>
      </c>
      <c r="G139" s="18">
        <v>1400</v>
      </c>
      <c r="H139" s="18"/>
      <c r="I139" s="18"/>
      <c r="J139" s="34"/>
    </row>
    <row r="140" spans="1:11" x14ac:dyDescent="0.25">
      <c r="A140" s="45" t="s">
        <v>119</v>
      </c>
      <c r="B140" s="45" t="s">
        <v>120</v>
      </c>
      <c r="C140" s="18">
        <f t="shared" ref="C140:E142" si="97">C141</f>
        <v>2290</v>
      </c>
      <c r="D140" s="54">
        <f t="shared" si="82"/>
        <v>35</v>
      </c>
      <c r="E140" s="18">
        <f t="shared" si="97"/>
        <v>2325</v>
      </c>
      <c r="F140" s="88">
        <f t="shared" si="83"/>
        <v>0</v>
      </c>
      <c r="G140" s="18">
        <f>G141</f>
        <v>2325</v>
      </c>
      <c r="H140" s="18">
        <f t="shared" ref="H140:I141" si="98">H141</f>
        <v>2290</v>
      </c>
      <c r="I140" s="18">
        <f t="shared" si="98"/>
        <v>2290</v>
      </c>
      <c r="J140" s="30"/>
      <c r="K140" s="32"/>
    </row>
    <row r="141" spans="1:11" x14ac:dyDescent="0.25">
      <c r="A141" s="57" t="s">
        <v>115</v>
      </c>
      <c r="B141" s="61" t="s">
        <v>116</v>
      </c>
      <c r="C141" s="18">
        <f t="shared" si="97"/>
        <v>2290</v>
      </c>
      <c r="D141" s="54">
        <f t="shared" si="82"/>
        <v>35</v>
      </c>
      <c r="E141" s="18">
        <f t="shared" si="97"/>
        <v>2325</v>
      </c>
      <c r="F141" s="88">
        <f t="shared" si="83"/>
        <v>0</v>
      </c>
      <c r="G141" s="18">
        <f>G142</f>
        <v>2325</v>
      </c>
      <c r="H141" s="18">
        <f t="shared" si="98"/>
        <v>2290</v>
      </c>
      <c r="I141" s="18">
        <f t="shared" si="98"/>
        <v>2290</v>
      </c>
      <c r="J141" s="34"/>
    </row>
    <row r="142" spans="1:11" x14ac:dyDescent="0.25">
      <c r="A142" s="27">
        <v>32</v>
      </c>
      <c r="B142" s="40" t="s">
        <v>13</v>
      </c>
      <c r="C142" s="18">
        <f t="shared" si="97"/>
        <v>2290</v>
      </c>
      <c r="D142" s="54">
        <f t="shared" si="82"/>
        <v>35</v>
      </c>
      <c r="E142" s="18">
        <f t="shared" si="97"/>
        <v>2325</v>
      </c>
      <c r="F142" s="88">
        <f t="shared" si="83"/>
        <v>0</v>
      </c>
      <c r="G142" s="18">
        <f>G143</f>
        <v>2325</v>
      </c>
      <c r="H142" s="18">
        <v>2290</v>
      </c>
      <c r="I142" s="18">
        <f>H142</f>
        <v>2290</v>
      </c>
      <c r="J142" s="15"/>
    </row>
    <row r="143" spans="1:11" x14ac:dyDescent="0.25">
      <c r="A143" s="27">
        <v>329</v>
      </c>
      <c r="B143" s="40" t="s">
        <v>19</v>
      </c>
      <c r="C143" s="18">
        <v>2290</v>
      </c>
      <c r="D143" s="54">
        <f t="shared" si="82"/>
        <v>35</v>
      </c>
      <c r="E143" s="18">
        <v>2325</v>
      </c>
      <c r="F143" s="88">
        <f t="shared" si="83"/>
        <v>0</v>
      </c>
      <c r="G143" s="18">
        <v>2325</v>
      </c>
      <c r="H143" s="18"/>
      <c r="I143" s="18"/>
      <c r="J143" s="34"/>
    </row>
    <row r="144" spans="1:11" ht="30" x14ac:dyDescent="0.25">
      <c r="A144" s="45" t="s">
        <v>31</v>
      </c>
      <c r="B144" s="45" t="s">
        <v>159</v>
      </c>
      <c r="C144" s="18">
        <f t="shared" ref="C144:E144" si="99">C145+C148+C151</f>
        <v>1000</v>
      </c>
      <c r="D144" s="54">
        <f t="shared" si="82"/>
        <v>5000</v>
      </c>
      <c r="E144" s="18">
        <f t="shared" si="99"/>
        <v>6000</v>
      </c>
      <c r="F144" s="88">
        <f t="shared" si="83"/>
        <v>10000</v>
      </c>
      <c r="G144" s="18">
        <f>G145+G148+G151</f>
        <v>16000</v>
      </c>
      <c r="H144" s="18">
        <f t="shared" ref="H144:I144" si="100">H145+H148+H151</f>
        <v>1000</v>
      </c>
      <c r="I144" s="18">
        <f t="shared" si="100"/>
        <v>1000</v>
      </c>
      <c r="J144" s="30"/>
    </row>
    <row r="145" spans="1:10" x14ac:dyDescent="0.25">
      <c r="A145" s="57" t="s">
        <v>32</v>
      </c>
      <c r="B145" s="61" t="s">
        <v>97</v>
      </c>
      <c r="C145" s="18">
        <f t="shared" ref="C145:E146" si="101">C146</f>
        <v>0</v>
      </c>
      <c r="D145" s="54">
        <f t="shared" si="82"/>
        <v>2000</v>
      </c>
      <c r="E145" s="18">
        <f t="shared" si="101"/>
        <v>2000</v>
      </c>
      <c r="F145" s="88">
        <f t="shared" si="83"/>
        <v>0</v>
      </c>
      <c r="G145" s="18">
        <f>G146</f>
        <v>2000</v>
      </c>
      <c r="H145" s="18">
        <f t="shared" ref="H145:I145" si="102">H146</f>
        <v>0</v>
      </c>
      <c r="I145" s="18">
        <f t="shared" si="102"/>
        <v>0</v>
      </c>
      <c r="J145" s="30"/>
    </row>
    <row r="146" spans="1:10" x14ac:dyDescent="0.25">
      <c r="A146" s="27">
        <v>32</v>
      </c>
      <c r="B146" s="40" t="s">
        <v>13</v>
      </c>
      <c r="C146" s="18">
        <f t="shared" si="101"/>
        <v>0</v>
      </c>
      <c r="D146" s="54">
        <f t="shared" si="82"/>
        <v>2000</v>
      </c>
      <c r="E146" s="18">
        <f t="shared" si="101"/>
        <v>2000</v>
      </c>
      <c r="F146" s="88">
        <f t="shared" si="83"/>
        <v>0</v>
      </c>
      <c r="G146" s="18">
        <f>G147</f>
        <v>2000</v>
      </c>
      <c r="H146" s="18">
        <v>0</v>
      </c>
      <c r="I146" s="18">
        <f>H146</f>
        <v>0</v>
      </c>
      <c r="J146" s="15"/>
    </row>
    <row r="147" spans="1:10" x14ac:dyDescent="0.25">
      <c r="A147" s="27">
        <v>329</v>
      </c>
      <c r="B147" s="40" t="s">
        <v>19</v>
      </c>
      <c r="C147" s="18">
        <v>0</v>
      </c>
      <c r="D147" s="54">
        <f t="shared" si="82"/>
        <v>2000</v>
      </c>
      <c r="E147" s="18">
        <v>2000</v>
      </c>
      <c r="F147" s="88">
        <f t="shared" si="83"/>
        <v>0</v>
      </c>
      <c r="G147" s="18">
        <v>2000</v>
      </c>
      <c r="H147" s="18"/>
      <c r="I147" s="18"/>
      <c r="J147" s="15"/>
    </row>
    <row r="148" spans="1:10" x14ac:dyDescent="0.25">
      <c r="A148" s="57" t="s">
        <v>115</v>
      </c>
      <c r="B148" s="61" t="s">
        <v>116</v>
      </c>
      <c r="C148" s="18">
        <f t="shared" ref="C148:E149" si="103">C149</f>
        <v>1000</v>
      </c>
      <c r="D148" s="54">
        <f t="shared" si="82"/>
        <v>1000</v>
      </c>
      <c r="E148" s="18">
        <f t="shared" si="103"/>
        <v>2000</v>
      </c>
      <c r="F148" s="88">
        <f t="shared" si="83"/>
        <v>0</v>
      </c>
      <c r="G148" s="18">
        <f>G149</f>
        <v>2000</v>
      </c>
      <c r="H148" s="18">
        <f t="shared" ref="H148:I148" si="104">H149</f>
        <v>1000</v>
      </c>
      <c r="I148" s="18">
        <f t="shared" si="104"/>
        <v>1000</v>
      </c>
      <c r="J148" s="34"/>
    </row>
    <row r="149" spans="1:10" x14ac:dyDescent="0.25">
      <c r="A149" s="27">
        <v>32</v>
      </c>
      <c r="B149" s="40" t="s">
        <v>13</v>
      </c>
      <c r="C149" s="18">
        <f t="shared" si="103"/>
        <v>1000</v>
      </c>
      <c r="D149" s="54">
        <f t="shared" si="82"/>
        <v>1000</v>
      </c>
      <c r="E149" s="18">
        <f t="shared" si="103"/>
        <v>2000</v>
      </c>
      <c r="F149" s="88">
        <f t="shared" si="83"/>
        <v>0</v>
      </c>
      <c r="G149" s="18">
        <f>G150</f>
        <v>2000</v>
      </c>
      <c r="H149" s="18">
        <v>1000</v>
      </c>
      <c r="I149" s="18">
        <f>H149</f>
        <v>1000</v>
      </c>
      <c r="J149" s="15"/>
    </row>
    <row r="150" spans="1:10" x14ac:dyDescent="0.25">
      <c r="A150" s="27">
        <v>329</v>
      </c>
      <c r="B150" s="40" t="s">
        <v>19</v>
      </c>
      <c r="C150" s="18">
        <v>1000</v>
      </c>
      <c r="D150" s="54">
        <f t="shared" si="82"/>
        <v>1000</v>
      </c>
      <c r="E150" s="18">
        <v>2000</v>
      </c>
      <c r="F150" s="88">
        <f t="shared" si="83"/>
        <v>0</v>
      </c>
      <c r="G150" s="18">
        <v>2000</v>
      </c>
      <c r="H150" s="18"/>
      <c r="I150" s="18"/>
      <c r="J150" s="34"/>
    </row>
    <row r="151" spans="1:10" x14ac:dyDescent="0.25">
      <c r="A151" s="57" t="s">
        <v>33</v>
      </c>
      <c r="B151" s="61" t="s">
        <v>98</v>
      </c>
      <c r="C151" s="18">
        <f t="shared" ref="C151:E152" si="105">C152</f>
        <v>0</v>
      </c>
      <c r="D151" s="54">
        <f t="shared" si="82"/>
        <v>2000</v>
      </c>
      <c r="E151" s="18">
        <f t="shared" si="105"/>
        <v>2000</v>
      </c>
      <c r="F151" s="88">
        <f t="shared" si="83"/>
        <v>10000</v>
      </c>
      <c r="G151" s="18">
        <f>G152</f>
        <v>12000</v>
      </c>
      <c r="H151" s="18">
        <f t="shared" ref="H151:I151" si="106">H152</f>
        <v>0</v>
      </c>
      <c r="I151" s="18">
        <f t="shared" si="106"/>
        <v>0</v>
      </c>
      <c r="J151" s="30"/>
    </row>
    <row r="152" spans="1:10" x14ac:dyDescent="0.25">
      <c r="A152" s="27">
        <v>32</v>
      </c>
      <c r="B152" s="40" t="s">
        <v>13</v>
      </c>
      <c r="C152" s="18">
        <f t="shared" si="105"/>
        <v>0</v>
      </c>
      <c r="D152" s="54">
        <f t="shared" si="82"/>
        <v>2000</v>
      </c>
      <c r="E152" s="18">
        <f t="shared" si="105"/>
        <v>2000</v>
      </c>
      <c r="F152" s="88">
        <f t="shared" si="83"/>
        <v>10000</v>
      </c>
      <c r="G152" s="18">
        <f>G153</f>
        <v>12000</v>
      </c>
      <c r="H152" s="18">
        <v>0</v>
      </c>
      <c r="I152" s="18">
        <v>0</v>
      </c>
      <c r="J152" s="15"/>
    </row>
    <row r="153" spans="1:10" x14ac:dyDescent="0.25">
      <c r="A153" s="27">
        <v>329</v>
      </c>
      <c r="B153" s="40" t="s">
        <v>19</v>
      </c>
      <c r="C153" s="18">
        <v>0</v>
      </c>
      <c r="D153" s="54">
        <f t="shared" si="82"/>
        <v>2000</v>
      </c>
      <c r="E153" s="18">
        <v>2000</v>
      </c>
      <c r="F153" s="88">
        <f t="shared" si="83"/>
        <v>10000</v>
      </c>
      <c r="G153" s="18">
        <v>12000</v>
      </c>
      <c r="H153" s="18"/>
      <c r="I153" s="18"/>
      <c r="J153" s="15"/>
    </row>
    <row r="154" spans="1:10" x14ac:dyDescent="0.25">
      <c r="A154" s="46" t="s">
        <v>136</v>
      </c>
      <c r="B154" s="47" t="s">
        <v>137</v>
      </c>
      <c r="C154" s="18">
        <f t="shared" ref="C154:E154" si="107">C155</f>
        <v>0</v>
      </c>
      <c r="D154" s="54">
        <f t="shared" si="82"/>
        <v>0</v>
      </c>
      <c r="E154" s="18">
        <f t="shared" si="107"/>
        <v>0</v>
      </c>
      <c r="F154" s="88">
        <f t="shared" si="83"/>
        <v>80000</v>
      </c>
      <c r="G154" s="18">
        <f>G155</f>
        <v>80000</v>
      </c>
      <c r="H154" s="18">
        <f t="shared" ref="H154:I154" si="108">H155</f>
        <v>0</v>
      </c>
      <c r="I154" s="18">
        <f t="shared" si="108"/>
        <v>0</v>
      </c>
      <c r="J154" s="15"/>
    </row>
    <row r="155" spans="1:10" x14ac:dyDescent="0.25">
      <c r="A155" s="57" t="s">
        <v>64</v>
      </c>
      <c r="B155" s="61" t="s">
        <v>104</v>
      </c>
      <c r="C155" s="18">
        <f t="shared" ref="C155:E155" si="109">C156+C158</f>
        <v>0</v>
      </c>
      <c r="D155" s="54">
        <f t="shared" si="82"/>
        <v>0</v>
      </c>
      <c r="E155" s="18">
        <f t="shared" si="109"/>
        <v>0</v>
      </c>
      <c r="F155" s="88">
        <f t="shared" si="83"/>
        <v>80000</v>
      </c>
      <c r="G155" s="18">
        <f>G156+G158</f>
        <v>80000</v>
      </c>
      <c r="H155" s="18">
        <f t="shared" ref="H155:I155" si="110">H156+H158</f>
        <v>0</v>
      </c>
      <c r="I155" s="18">
        <f t="shared" si="110"/>
        <v>0</v>
      </c>
      <c r="J155" s="15"/>
    </row>
    <row r="156" spans="1:10" x14ac:dyDescent="0.25">
      <c r="A156" s="27">
        <v>37</v>
      </c>
      <c r="B156" s="40" t="s">
        <v>51</v>
      </c>
      <c r="C156" s="18">
        <f t="shared" ref="C156:E156" si="111">C157</f>
        <v>0</v>
      </c>
      <c r="D156" s="54">
        <f t="shared" si="82"/>
        <v>0</v>
      </c>
      <c r="E156" s="18">
        <f t="shared" si="111"/>
        <v>0</v>
      </c>
      <c r="F156" s="88">
        <f t="shared" si="83"/>
        <v>20000</v>
      </c>
      <c r="G156" s="18">
        <f>G157</f>
        <v>20000</v>
      </c>
      <c r="H156" s="18">
        <v>0</v>
      </c>
      <c r="I156" s="18">
        <f>H156</f>
        <v>0</v>
      </c>
      <c r="J156" s="15"/>
    </row>
    <row r="157" spans="1:10" x14ac:dyDescent="0.25">
      <c r="A157" s="27">
        <v>372</v>
      </c>
      <c r="B157" s="40" t="s">
        <v>132</v>
      </c>
      <c r="C157" s="18">
        <v>0</v>
      </c>
      <c r="D157" s="54">
        <f t="shared" si="82"/>
        <v>0</v>
      </c>
      <c r="E157" s="18">
        <v>0</v>
      </c>
      <c r="F157" s="88">
        <f t="shared" si="83"/>
        <v>20000</v>
      </c>
      <c r="G157" s="18">
        <v>20000</v>
      </c>
      <c r="H157" s="18"/>
      <c r="I157" s="18"/>
      <c r="J157" s="15"/>
    </row>
    <row r="158" spans="1:10" x14ac:dyDescent="0.25">
      <c r="A158" s="27">
        <v>42</v>
      </c>
      <c r="B158" s="40" t="s">
        <v>41</v>
      </c>
      <c r="C158" s="18">
        <f t="shared" ref="C158:E158" si="112">C159</f>
        <v>0</v>
      </c>
      <c r="D158" s="54">
        <f t="shared" si="82"/>
        <v>0</v>
      </c>
      <c r="E158" s="18">
        <f t="shared" si="112"/>
        <v>0</v>
      </c>
      <c r="F158" s="88">
        <f t="shared" si="83"/>
        <v>60000</v>
      </c>
      <c r="G158" s="18">
        <f>G159</f>
        <v>60000</v>
      </c>
      <c r="H158" s="18">
        <v>0</v>
      </c>
      <c r="I158" s="18">
        <f>H158</f>
        <v>0</v>
      </c>
      <c r="J158" s="15"/>
    </row>
    <row r="159" spans="1:10" x14ac:dyDescent="0.25">
      <c r="A159" s="27">
        <v>424</v>
      </c>
      <c r="B159" s="40" t="s">
        <v>38</v>
      </c>
      <c r="C159" s="18">
        <v>0</v>
      </c>
      <c r="D159" s="54">
        <f t="shared" si="82"/>
        <v>0</v>
      </c>
      <c r="E159" s="18">
        <v>0</v>
      </c>
      <c r="F159" s="88">
        <f t="shared" si="83"/>
        <v>60000</v>
      </c>
      <c r="G159" s="18">
        <v>60000</v>
      </c>
      <c r="H159" s="18"/>
      <c r="I159" s="18"/>
      <c r="J159" s="15"/>
    </row>
    <row r="160" spans="1:10" x14ac:dyDescent="0.25">
      <c r="A160" s="46" t="s">
        <v>138</v>
      </c>
      <c r="B160" s="47" t="s">
        <v>139</v>
      </c>
      <c r="C160" s="18">
        <f t="shared" ref="C160:E162" si="113">C161</f>
        <v>0</v>
      </c>
      <c r="D160" s="54">
        <f t="shared" si="82"/>
        <v>0</v>
      </c>
      <c r="E160" s="18">
        <f t="shared" si="113"/>
        <v>0</v>
      </c>
      <c r="F160" s="88">
        <f t="shared" si="83"/>
        <v>519</v>
      </c>
      <c r="G160" s="18">
        <f>G161</f>
        <v>519</v>
      </c>
      <c r="H160" s="18">
        <f t="shared" ref="H160:I161" si="114">H161</f>
        <v>0</v>
      </c>
      <c r="I160" s="18">
        <f t="shared" si="114"/>
        <v>0</v>
      </c>
      <c r="J160" s="15"/>
    </row>
    <row r="161" spans="1:12" x14ac:dyDescent="0.25">
      <c r="A161" s="57" t="s">
        <v>115</v>
      </c>
      <c r="B161" s="61" t="s">
        <v>116</v>
      </c>
      <c r="C161" s="18">
        <f t="shared" si="113"/>
        <v>0</v>
      </c>
      <c r="D161" s="54">
        <f t="shared" si="82"/>
        <v>0</v>
      </c>
      <c r="E161" s="18">
        <f t="shared" si="113"/>
        <v>0</v>
      </c>
      <c r="F161" s="88">
        <f t="shared" si="83"/>
        <v>519</v>
      </c>
      <c r="G161" s="18">
        <f>G162</f>
        <v>519</v>
      </c>
      <c r="H161" s="18">
        <f t="shared" si="114"/>
        <v>0</v>
      </c>
      <c r="I161" s="18">
        <f t="shared" si="114"/>
        <v>0</v>
      </c>
      <c r="J161" s="15"/>
    </row>
    <row r="162" spans="1:12" x14ac:dyDescent="0.25">
      <c r="A162" s="27">
        <v>32</v>
      </c>
      <c r="B162" s="40" t="s">
        <v>13</v>
      </c>
      <c r="C162" s="18">
        <f t="shared" si="113"/>
        <v>0</v>
      </c>
      <c r="D162" s="54">
        <f t="shared" si="82"/>
        <v>0</v>
      </c>
      <c r="E162" s="18">
        <f t="shared" si="113"/>
        <v>0</v>
      </c>
      <c r="F162" s="88">
        <f t="shared" si="83"/>
        <v>519</v>
      </c>
      <c r="G162" s="18">
        <f>G163</f>
        <v>519</v>
      </c>
      <c r="H162" s="18">
        <v>0</v>
      </c>
      <c r="I162" s="18">
        <f>H162</f>
        <v>0</v>
      </c>
      <c r="J162" s="15"/>
    </row>
    <row r="163" spans="1:12" x14ac:dyDescent="0.25">
      <c r="A163" s="27">
        <v>329</v>
      </c>
      <c r="B163" s="40" t="s">
        <v>19</v>
      </c>
      <c r="C163" s="18">
        <v>0</v>
      </c>
      <c r="D163" s="54">
        <f t="shared" si="82"/>
        <v>0</v>
      </c>
      <c r="E163" s="18">
        <v>0</v>
      </c>
      <c r="F163" s="88">
        <f t="shared" si="83"/>
        <v>519</v>
      </c>
      <c r="G163" s="18">
        <v>519</v>
      </c>
      <c r="H163" s="18"/>
      <c r="I163" s="18"/>
      <c r="J163" s="15"/>
    </row>
    <row r="164" spans="1:12" x14ac:dyDescent="0.25">
      <c r="A164" s="45" t="s">
        <v>121</v>
      </c>
      <c r="B164" s="45" t="s">
        <v>122</v>
      </c>
      <c r="C164" s="18">
        <f t="shared" ref="C164:E164" si="115">C165+C170+C174</f>
        <v>30000</v>
      </c>
      <c r="D164" s="54">
        <f t="shared" si="82"/>
        <v>-30000</v>
      </c>
      <c r="E164" s="18">
        <f t="shared" si="115"/>
        <v>0</v>
      </c>
      <c r="F164" s="88">
        <f t="shared" si="83"/>
        <v>0</v>
      </c>
      <c r="G164" s="18">
        <f>G165+G170+G174</f>
        <v>0</v>
      </c>
      <c r="H164" s="18">
        <f>H165+H170+H174</f>
        <v>30000</v>
      </c>
      <c r="I164" s="18">
        <f>I165+I170+I174</f>
        <v>30000</v>
      </c>
      <c r="J164" s="30"/>
    </row>
    <row r="165" spans="1:12" x14ac:dyDescent="0.25">
      <c r="A165" s="57" t="s">
        <v>32</v>
      </c>
      <c r="B165" s="61" t="s">
        <v>97</v>
      </c>
      <c r="C165" s="18">
        <f t="shared" ref="C165:E165" si="116">C166</f>
        <v>3000</v>
      </c>
      <c r="D165" s="54">
        <f t="shared" si="82"/>
        <v>-3000</v>
      </c>
      <c r="E165" s="18">
        <f t="shared" si="116"/>
        <v>0</v>
      </c>
      <c r="F165" s="88">
        <f t="shared" si="83"/>
        <v>0</v>
      </c>
      <c r="G165" s="18">
        <f>G166</f>
        <v>0</v>
      </c>
      <c r="H165" s="18">
        <f>H166</f>
        <v>3000</v>
      </c>
      <c r="I165" s="18">
        <f>I166</f>
        <v>3000</v>
      </c>
      <c r="J165" s="34"/>
    </row>
    <row r="166" spans="1:12" x14ac:dyDescent="0.25">
      <c r="A166" s="27">
        <v>32</v>
      </c>
      <c r="B166" s="40" t="s">
        <v>13</v>
      </c>
      <c r="C166" s="18">
        <f t="shared" ref="C166:E166" si="117">SUM(C167:C169)</f>
        <v>3000</v>
      </c>
      <c r="D166" s="54">
        <f t="shared" si="82"/>
        <v>-3000</v>
      </c>
      <c r="E166" s="18">
        <f t="shared" si="117"/>
        <v>0</v>
      </c>
      <c r="F166" s="88">
        <f t="shared" si="83"/>
        <v>0</v>
      </c>
      <c r="G166" s="18">
        <f>SUM(G167:G169)</f>
        <v>0</v>
      </c>
      <c r="H166" s="18">
        <v>3000</v>
      </c>
      <c r="I166" s="18">
        <v>3000</v>
      </c>
      <c r="J166" s="15"/>
    </row>
    <row r="167" spans="1:12" x14ac:dyDescent="0.25">
      <c r="A167" s="27">
        <v>322</v>
      </c>
      <c r="B167" s="40" t="s">
        <v>17</v>
      </c>
      <c r="C167" s="18">
        <f>500+100</f>
        <v>600</v>
      </c>
      <c r="D167" s="54">
        <f t="shared" si="82"/>
        <v>-600</v>
      </c>
      <c r="E167" s="18">
        <v>0</v>
      </c>
      <c r="F167" s="88">
        <f t="shared" si="83"/>
        <v>0</v>
      </c>
      <c r="G167" s="18">
        <v>0</v>
      </c>
      <c r="H167" s="18"/>
      <c r="I167" s="18"/>
      <c r="J167" s="15"/>
    </row>
    <row r="168" spans="1:12" x14ac:dyDescent="0.25">
      <c r="A168" s="27">
        <v>323</v>
      </c>
      <c r="B168" s="40" t="s">
        <v>57</v>
      </c>
      <c r="C168" s="18">
        <v>2300</v>
      </c>
      <c r="D168" s="54">
        <f t="shared" si="82"/>
        <v>-2300</v>
      </c>
      <c r="E168" s="18">
        <v>0</v>
      </c>
      <c r="F168" s="88">
        <f t="shared" si="83"/>
        <v>0</v>
      </c>
      <c r="G168" s="18">
        <v>0</v>
      </c>
      <c r="H168" s="18"/>
      <c r="I168" s="18"/>
      <c r="J168" s="15"/>
    </row>
    <row r="169" spans="1:12" x14ac:dyDescent="0.25">
      <c r="A169" s="27">
        <v>329</v>
      </c>
      <c r="B169" s="40" t="s">
        <v>19</v>
      </c>
      <c r="C169" s="18">
        <v>100</v>
      </c>
      <c r="D169" s="54">
        <f t="shared" si="82"/>
        <v>-100</v>
      </c>
      <c r="E169" s="18">
        <v>0</v>
      </c>
      <c r="F169" s="88">
        <f t="shared" si="83"/>
        <v>0</v>
      </c>
      <c r="G169" s="18">
        <v>0</v>
      </c>
      <c r="H169" s="18"/>
      <c r="I169" s="18"/>
      <c r="J169" s="15"/>
    </row>
    <row r="170" spans="1:12" x14ac:dyDescent="0.25">
      <c r="A170" s="57" t="s">
        <v>27</v>
      </c>
      <c r="B170" s="61" t="s">
        <v>96</v>
      </c>
      <c r="C170" s="18">
        <f t="shared" ref="C170:E170" si="118">C171</f>
        <v>23000</v>
      </c>
      <c r="D170" s="54">
        <f t="shared" si="82"/>
        <v>-23000</v>
      </c>
      <c r="E170" s="18">
        <f t="shared" si="118"/>
        <v>0</v>
      </c>
      <c r="F170" s="88">
        <f t="shared" si="83"/>
        <v>0</v>
      </c>
      <c r="G170" s="18">
        <f>G171</f>
        <v>0</v>
      </c>
      <c r="H170" s="18">
        <f>H171</f>
        <v>23000</v>
      </c>
      <c r="I170" s="18">
        <f>I171</f>
        <v>23000</v>
      </c>
      <c r="J170" s="30"/>
    </row>
    <row r="171" spans="1:12" x14ac:dyDescent="0.25">
      <c r="A171" s="27">
        <v>32</v>
      </c>
      <c r="B171" s="40" t="s">
        <v>13</v>
      </c>
      <c r="C171" s="18">
        <f t="shared" ref="C171:E171" si="119">SUM(C172:C173)</f>
        <v>23000</v>
      </c>
      <c r="D171" s="54">
        <f t="shared" si="82"/>
        <v>-23000</v>
      </c>
      <c r="E171" s="18">
        <f t="shared" si="119"/>
        <v>0</v>
      </c>
      <c r="F171" s="88">
        <f t="shared" si="83"/>
        <v>0</v>
      </c>
      <c r="G171" s="18">
        <f>SUM(G172:G173)</f>
        <v>0</v>
      </c>
      <c r="H171" s="18">
        <v>23000</v>
      </c>
      <c r="I171" s="18">
        <f>H171</f>
        <v>23000</v>
      </c>
      <c r="J171" s="15"/>
      <c r="L171" s="36"/>
    </row>
    <row r="172" spans="1:12" x14ac:dyDescent="0.25">
      <c r="A172" s="27">
        <v>321</v>
      </c>
      <c r="B172" s="40" t="s">
        <v>16</v>
      </c>
      <c r="C172" s="18">
        <v>1360</v>
      </c>
      <c r="D172" s="54">
        <f t="shared" si="82"/>
        <v>-1360</v>
      </c>
      <c r="E172" s="18">
        <v>0</v>
      </c>
      <c r="F172" s="88">
        <f t="shared" si="83"/>
        <v>0</v>
      </c>
      <c r="G172" s="18">
        <v>0</v>
      </c>
      <c r="H172" s="18"/>
      <c r="I172" s="18"/>
      <c r="J172" s="34"/>
    </row>
    <row r="173" spans="1:12" x14ac:dyDescent="0.25">
      <c r="A173" s="27">
        <v>329</v>
      </c>
      <c r="B173" s="40" t="s">
        <v>19</v>
      </c>
      <c r="C173" s="18">
        <v>21640</v>
      </c>
      <c r="D173" s="54">
        <f t="shared" si="82"/>
        <v>-21640</v>
      </c>
      <c r="E173" s="18">
        <v>0</v>
      </c>
      <c r="F173" s="88">
        <f t="shared" si="83"/>
        <v>0</v>
      </c>
      <c r="G173" s="18">
        <v>0</v>
      </c>
      <c r="H173" s="18"/>
      <c r="I173" s="18"/>
      <c r="J173" s="34"/>
    </row>
    <row r="174" spans="1:12" x14ac:dyDescent="0.25">
      <c r="A174" s="57" t="s">
        <v>33</v>
      </c>
      <c r="B174" s="61" t="s">
        <v>98</v>
      </c>
      <c r="C174" s="18">
        <f t="shared" ref="C174:E174" si="120">C175</f>
        <v>4000</v>
      </c>
      <c r="D174" s="54">
        <f t="shared" si="82"/>
        <v>-4000</v>
      </c>
      <c r="E174" s="18">
        <f t="shared" si="120"/>
        <v>0</v>
      </c>
      <c r="F174" s="88">
        <f t="shared" si="83"/>
        <v>0</v>
      </c>
      <c r="G174" s="18">
        <f>G175</f>
        <v>0</v>
      </c>
      <c r="H174" s="18">
        <f>H175</f>
        <v>4000</v>
      </c>
      <c r="I174" s="18">
        <f>I175</f>
        <v>4000</v>
      </c>
      <c r="J174" s="30"/>
    </row>
    <row r="175" spans="1:12" x14ac:dyDescent="0.25">
      <c r="A175" s="27">
        <v>32</v>
      </c>
      <c r="B175" s="40" t="s">
        <v>13</v>
      </c>
      <c r="C175" s="18">
        <f t="shared" ref="C175:E175" si="121">SUM(C176:C177)</f>
        <v>4000</v>
      </c>
      <c r="D175" s="54">
        <f t="shared" si="82"/>
        <v>-4000</v>
      </c>
      <c r="E175" s="18">
        <f t="shared" si="121"/>
        <v>0</v>
      </c>
      <c r="F175" s="88">
        <f t="shared" si="83"/>
        <v>0</v>
      </c>
      <c r="G175" s="18">
        <f>SUM(G176:G177)</f>
        <v>0</v>
      </c>
      <c r="H175" s="18">
        <v>4000</v>
      </c>
      <c r="I175" s="18">
        <f>H175</f>
        <v>4000</v>
      </c>
      <c r="J175" s="15"/>
      <c r="L175" s="36"/>
    </row>
    <row r="176" spans="1:12" x14ac:dyDescent="0.25">
      <c r="A176" s="27">
        <v>322</v>
      </c>
      <c r="B176" s="40" t="s">
        <v>17</v>
      </c>
      <c r="C176" s="18">
        <f>500+2000</f>
        <v>2500</v>
      </c>
      <c r="D176" s="54">
        <f t="shared" si="82"/>
        <v>-2500</v>
      </c>
      <c r="E176" s="18">
        <v>0</v>
      </c>
      <c r="F176" s="88">
        <f t="shared" si="83"/>
        <v>0</v>
      </c>
      <c r="G176" s="18">
        <v>0</v>
      </c>
      <c r="H176" s="18"/>
      <c r="I176" s="18"/>
      <c r="J176" s="15"/>
    </row>
    <row r="177" spans="1:10" x14ac:dyDescent="0.25">
      <c r="A177" s="27">
        <v>323</v>
      </c>
      <c r="B177" s="40" t="s">
        <v>18</v>
      </c>
      <c r="C177" s="18">
        <v>1500</v>
      </c>
      <c r="D177" s="54">
        <f t="shared" si="82"/>
        <v>-1500</v>
      </c>
      <c r="E177" s="18">
        <v>0</v>
      </c>
      <c r="F177" s="88">
        <f t="shared" si="83"/>
        <v>0</v>
      </c>
      <c r="G177" s="18">
        <v>0</v>
      </c>
      <c r="H177" s="18"/>
      <c r="I177" s="18"/>
      <c r="J177" s="34"/>
    </row>
    <row r="178" spans="1:10" x14ac:dyDescent="0.25">
      <c r="A178" s="45" t="s">
        <v>123</v>
      </c>
      <c r="B178" s="45" t="s">
        <v>124</v>
      </c>
      <c r="C178" s="18">
        <f t="shared" ref="C178:E179" si="122">C179</f>
        <v>2000</v>
      </c>
      <c r="D178" s="54">
        <f t="shared" si="82"/>
        <v>-1000</v>
      </c>
      <c r="E178" s="18">
        <f t="shared" si="122"/>
        <v>1000</v>
      </c>
      <c r="F178" s="88">
        <f t="shared" si="83"/>
        <v>0</v>
      </c>
      <c r="G178" s="18">
        <f>G179</f>
        <v>1000</v>
      </c>
      <c r="H178" s="18">
        <f t="shared" ref="H178:I179" si="123">H179</f>
        <v>2000</v>
      </c>
      <c r="I178" s="18">
        <f t="shared" si="123"/>
        <v>2000</v>
      </c>
      <c r="J178" s="30"/>
    </row>
    <row r="179" spans="1:10" x14ac:dyDescent="0.25">
      <c r="A179" s="57" t="s">
        <v>115</v>
      </c>
      <c r="B179" s="61" t="s">
        <v>116</v>
      </c>
      <c r="C179" s="18">
        <f t="shared" si="122"/>
        <v>2000</v>
      </c>
      <c r="D179" s="54">
        <f t="shared" si="82"/>
        <v>-1000</v>
      </c>
      <c r="E179" s="18">
        <f t="shared" si="122"/>
        <v>1000</v>
      </c>
      <c r="F179" s="88">
        <f t="shared" si="83"/>
        <v>0</v>
      </c>
      <c r="G179" s="18">
        <f>G180</f>
        <v>1000</v>
      </c>
      <c r="H179" s="18">
        <f t="shared" si="123"/>
        <v>2000</v>
      </c>
      <c r="I179" s="18">
        <f t="shared" si="123"/>
        <v>2000</v>
      </c>
      <c r="J179" s="34"/>
    </row>
    <row r="180" spans="1:10" x14ac:dyDescent="0.25">
      <c r="A180" s="27">
        <v>32</v>
      </c>
      <c r="B180" s="40" t="s">
        <v>13</v>
      </c>
      <c r="C180" s="18">
        <f t="shared" ref="C180:E180" si="124">SUM(C181:C183)</f>
        <v>2000</v>
      </c>
      <c r="D180" s="54">
        <f t="shared" si="82"/>
        <v>-1000</v>
      </c>
      <c r="E180" s="18">
        <f t="shared" si="124"/>
        <v>1000</v>
      </c>
      <c r="F180" s="88">
        <f t="shared" si="83"/>
        <v>0</v>
      </c>
      <c r="G180" s="18">
        <f>SUM(G181:G183)</f>
        <v>1000</v>
      </c>
      <c r="H180" s="18">
        <v>2000</v>
      </c>
      <c r="I180" s="18">
        <f>H180</f>
        <v>2000</v>
      </c>
      <c r="J180" s="15"/>
    </row>
    <row r="181" spans="1:10" x14ac:dyDescent="0.25">
      <c r="A181" s="27">
        <v>322</v>
      </c>
      <c r="B181" s="40" t="s">
        <v>17</v>
      </c>
      <c r="C181" s="18">
        <f>500+1000</f>
        <v>1500</v>
      </c>
      <c r="D181" s="54">
        <f t="shared" si="82"/>
        <v>-1500</v>
      </c>
      <c r="E181" s="18">
        <v>0</v>
      </c>
      <c r="F181" s="88">
        <f t="shared" si="83"/>
        <v>0</v>
      </c>
      <c r="G181" s="18">
        <v>0</v>
      </c>
      <c r="H181" s="18"/>
      <c r="I181" s="18"/>
      <c r="J181" s="15"/>
    </row>
    <row r="182" spans="1:10" x14ac:dyDescent="0.25">
      <c r="A182" s="27">
        <v>323</v>
      </c>
      <c r="B182" s="40" t="s">
        <v>18</v>
      </c>
      <c r="C182" s="18">
        <v>0</v>
      </c>
      <c r="D182" s="54">
        <f t="shared" si="82"/>
        <v>0</v>
      </c>
      <c r="E182" s="18">
        <v>0</v>
      </c>
      <c r="F182" s="88">
        <f t="shared" si="83"/>
        <v>400</v>
      </c>
      <c r="G182" s="18">
        <v>400</v>
      </c>
      <c r="H182" s="18"/>
      <c r="I182" s="18"/>
      <c r="J182" s="15"/>
    </row>
    <row r="183" spans="1:10" x14ac:dyDescent="0.25">
      <c r="A183" s="27">
        <v>329</v>
      </c>
      <c r="B183" s="40" t="s">
        <v>19</v>
      </c>
      <c r="C183" s="18">
        <v>500</v>
      </c>
      <c r="D183" s="54">
        <f t="shared" ref="D183:D246" si="125">E183-C183</f>
        <v>500</v>
      </c>
      <c r="E183" s="18">
        <v>1000</v>
      </c>
      <c r="F183" s="88">
        <f t="shared" ref="F183:F246" si="126">G183-E183</f>
        <v>-400</v>
      </c>
      <c r="G183" s="18">
        <v>600</v>
      </c>
      <c r="H183" s="18"/>
      <c r="I183" s="18"/>
      <c r="J183" s="15"/>
    </row>
    <row r="184" spans="1:10" x14ac:dyDescent="0.25">
      <c r="A184" s="46" t="s">
        <v>140</v>
      </c>
      <c r="B184" s="47" t="s">
        <v>141</v>
      </c>
      <c r="C184" s="18">
        <f t="shared" ref="C184:E184" si="127">C185+C192</f>
        <v>0</v>
      </c>
      <c r="D184" s="54">
        <f t="shared" si="125"/>
        <v>0</v>
      </c>
      <c r="E184" s="18">
        <f t="shared" si="127"/>
        <v>0</v>
      </c>
      <c r="F184" s="88">
        <f t="shared" si="126"/>
        <v>40000</v>
      </c>
      <c r="G184" s="18">
        <f>G185+G192</f>
        <v>40000</v>
      </c>
      <c r="H184" s="18">
        <f t="shared" ref="H184:I184" si="128">H185+H192</f>
        <v>0</v>
      </c>
      <c r="I184" s="18">
        <f t="shared" si="128"/>
        <v>0</v>
      </c>
      <c r="J184" s="15"/>
    </row>
    <row r="185" spans="1:10" x14ac:dyDescent="0.25">
      <c r="A185" s="59">
        <v>62001</v>
      </c>
      <c r="B185" s="60" t="s">
        <v>142</v>
      </c>
      <c r="C185" s="18">
        <f t="shared" ref="C185:E185" si="129">C186+C190</f>
        <v>0</v>
      </c>
      <c r="D185" s="54">
        <f t="shared" si="125"/>
        <v>0</v>
      </c>
      <c r="E185" s="18">
        <f t="shared" si="129"/>
        <v>0</v>
      </c>
      <c r="F185" s="88">
        <f t="shared" si="126"/>
        <v>15000</v>
      </c>
      <c r="G185" s="18">
        <f>G186+G190</f>
        <v>15000</v>
      </c>
      <c r="H185" s="18">
        <f t="shared" ref="H185:I185" si="130">H186+H190</f>
        <v>0</v>
      </c>
      <c r="I185" s="18">
        <f t="shared" si="130"/>
        <v>0</v>
      </c>
      <c r="J185" s="15"/>
    </row>
    <row r="186" spans="1:10" x14ac:dyDescent="0.25">
      <c r="A186" s="27">
        <v>32</v>
      </c>
      <c r="B186" s="40" t="s">
        <v>13</v>
      </c>
      <c r="C186" s="18">
        <f t="shared" ref="C186:E186" si="131">SUM(C187:C189)</f>
        <v>0</v>
      </c>
      <c r="D186" s="54">
        <f t="shared" si="125"/>
        <v>0</v>
      </c>
      <c r="E186" s="18">
        <f t="shared" si="131"/>
        <v>0</v>
      </c>
      <c r="F186" s="88">
        <f t="shared" si="126"/>
        <v>14000</v>
      </c>
      <c r="G186" s="18">
        <f>SUM(G187:G189)</f>
        <v>14000</v>
      </c>
      <c r="H186" s="18">
        <v>0</v>
      </c>
      <c r="I186" s="18">
        <v>0</v>
      </c>
      <c r="J186" s="15"/>
    </row>
    <row r="187" spans="1:10" x14ac:dyDescent="0.25">
      <c r="A187" s="27">
        <v>321</v>
      </c>
      <c r="B187" s="40" t="s">
        <v>16</v>
      </c>
      <c r="C187" s="18">
        <v>0</v>
      </c>
      <c r="D187" s="54">
        <f t="shared" si="125"/>
        <v>0</v>
      </c>
      <c r="E187" s="18">
        <v>0</v>
      </c>
      <c r="F187" s="88">
        <f t="shared" si="126"/>
        <v>1000</v>
      </c>
      <c r="G187" s="18">
        <v>1000</v>
      </c>
      <c r="H187" s="18"/>
      <c r="I187" s="18"/>
      <c r="J187" s="15"/>
    </row>
    <row r="188" spans="1:10" x14ac:dyDescent="0.25">
      <c r="A188" s="27">
        <v>322</v>
      </c>
      <c r="B188" s="40" t="s">
        <v>17</v>
      </c>
      <c r="C188" s="18">
        <v>0</v>
      </c>
      <c r="D188" s="54">
        <f t="shared" si="125"/>
        <v>0</v>
      </c>
      <c r="E188" s="18">
        <v>0</v>
      </c>
      <c r="F188" s="88">
        <f t="shared" si="126"/>
        <v>12500</v>
      </c>
      <c r="G188" s="18">
        <v>12500</v>
      </c>
      <c r="H188" s="18"/>
      <c r="I188" s="18"/>
      <c r="J188" s="15"/>
    </row>
    <row r="189" spans="1:10" x14ac:dyDescent="0.25">
      <c r="A189" s="27">
        <v>323</v>
      </c>
      <c r="B189" s="40" t="s">
        <v>18</v>
      </c>
      <c r="C189" s="18">
        <v>0</v>
      </c>
      <c r="D189" s="54">
        <f t="shared" si="125"/>
        <v>0</v>
      </c>
      <c r="E189" s="18">
        <v>0</v>
      </c>
      <c r="F189" s="88">
        <f t="shared" si="126"/>
        <v>500</v>
      </c>
      <c r="G189" s="18">
        <v>500</v>
      </c>
      <c r="H189" s="18"/>
      <c r="I189" s="18"/>
      <c r="J189" s="15"/>
    </row>
    <row r="190" spans="1:10" x14ac:dyDescent="0.25">
      <c r="A190" s="27">
        <v>42</v>
      </c>
      <c r="B190" s="40" t="s">
        <v>41</v>
      </c>
      <c r="C190" s="18">
        <f t="shared" ref="C190:E190" si="132">C191</f>
        <v>0</v>
      </c>
      <c r="D190" s="54">
        <f t="shared" si="125"/>
        <v>0</v>
      </c>
      <c r="E190" s="18">
        <f t="shared" si="132"/>
        <v>0</v>
      </c>
      <c r="F190" s="88">
        <f t="shared" si="126"/>
        <v>1000</v>
      </c>
      <c r="G190" s="18">
        <f>G191</f>
        <v>1000</v>
      </c>
      <c r="H190" s="18">
        <v>0</v>
      </c>
      <c r="I190" s="18">
        <v>0</v>
      </c>
      <c r="J190" s="15"/>
    </row>
    <row r="191" spans="1:10" x14ac:dyDescent="0.25">
      <c r="A191" s="27">
        <v>422</v>
      </c>
      <c r="B191" s="40" t="s">
        <v>28</v>
      </c>
      <c r="C191" s="18">
        <v>0</v>
      </c>
      <c r="D191" s="54">
        <f t="shared" si="125"/>
        <v>0</v>
      </c>
      <c r="E191" s="18">
        <v>0</v>
      </c>
      <c r="F191" s="88">
        <f t="shared" si="126"/>
        <v>1000</v>
      </c>
      <c r="G191" s="18">
        <v>1000</v>
      </c>
      <c r="H191" s="18"/>
      <c r="I191" s="18"/>
      <c r="J191" s="15"/>
    </row>
    <row r="192" spans="1:10" x14ac:dyDescent="0.25">
      <c r="A192" s="59">
        <v>58300</v>
      </c>
      <c r="B192" s="60" t="s">
        <v>143</v>
      </c>
      <c r="C192" s="18">
        <f t="shared" ref="C192:E193" si="133">C193</f>
        <v>0</v>
      </c>
      <c r="D192" s="54">
        <f t="shared" si="125"/>
        <v>0</v>
      </c>
      <c r="E192" s="18">
        <f t="shared" si="133"/>
        <v>0</v>
      </c>
      <c r="F192" s="88">
        <f t="shared" si="126"/>
        <v>25000</v>
      </c>
      <c r="G192" s="18">
        <f>G193</f>
        <v>25000</v>
      </c>
      <c r="H192" s="18">
        <f t="shared" ref="H192:I192" si="134">H193</f>
        <v>0</v>
      </c>
      <c r="I192" s="18">
        <f t="shared" si="134"/>
        <v>0</v>
      </c>
      <c r="J192" s="15"/>
    </row>
    <row r="193" spans="1:10" x14ac:dyDescent="0.25">
      <c r="A193" s="27">
        <v>42</v>
      </c>
      <c r="B193" s="40" t="s">
        <v>41</v>
      </c>
      <c r="C193" s="18">
        <f t="shared" si="133"/>
        <v>0</v>
      </c>
      <c r="D193" s="54">
        <f t="shared" si="125"/>
        <v>0</v>
      </c>
      <c r="E193" s="18">
        <f t="shared" si="133"/>
        <v>0</v>
      </c>
      <c r="F193" s="88">
        <f t="shared" si="126"/>
        <v>25000</v>
      </c>
      <c r="G193" s="18">
        <f>G194</f>
        <v>25000</v>
      </c>
      <c r="H193" s="18">
        <v>0</v>
      </c>
      <c r="I193" s="18">
        <v>0</v>
      </c>
      <c r="J193" s="15"/>
    </row>
    <row r="194" spans="1:10" x14ac:dyDescent="0.25">
      <c r="A194" s="27">
        <v>422</v>
      </c>
      <c r="B194" s="40" t="s">
        <v>28</v>
      </c>
      <c r="C194" s="18">
        <v>0</v>
      </c>
      <c r="D194" s="54">
        <f t="shared" si="125"/>
        <v>0</v>
      </c>
      <c r="E194" s="18">
        <v>0</v>
      </c>
      <c r="F194" s="88">
        <f t="shared" si="126"/>
        <v>25000</v>
      </c>
      <c r="G194" s="18">
        <v>25000</v>
      </c>
      <c r="H194" s="18"/>
      <c r="I194" s="18"/>
      <c r="J194" s="15"/>
    </row>
    <row r="195" spans="1:10" x14ac:dyDescent="0.25">
      <c r="A195" s="45" t="s">
        <v>39</v>
      </c>
      <c r="B195" s="45" t="s">
        <v>40</v>
      </c>
      <c r="C195" s="18">
        <f t="shared" ref="C195:E195" si="135">C196</f>
        <v>7000</v>
      </c>
      <c r="D195" s="54">
        <f t="shared" si="125"/>
        <v>0</v>
      </c>
      <c r="E195" s="18">
        <f t="shared" si="135"/>
        <v>7000</v>
      </c>
      <c r="F195" s="88">
        <f t="shared" si="126"/>
        <v>0</v>
      </c>
      <c r="G195" s="18">
        <f>G196</f>
        <v>7000</v>
      </c>
      <c r="H195" s="18">
        <f t="shared" ref="H195:I195" si="136">H196</f>
        <v>7000</v>
      </c>
      <c r="I195" s="18">
        <f t="shared" si="136"/>
        <v>7000</v>
      </c>
      <c r="J195" s="30"/>
    </row>
    <row r="196" spans="1:10" x14ac:dyDescent="0.25">
      <c r="A196" s="57" t="s">
        <v>24</v>
      </c>
      <c r="B196" s="58" t="s">
        <v>92</v>
      </c>
      <c r="C196" s="18">
        <f t="shared" ref="C196:E196" si="137">C197+C200</f>
        <v>7000</v>
      </c>
      <c r="D196" s="54">
        <f t="shared" si="125"/>
        <v>0</v>
      </c>
      <c r="E196" s="18">
        <f t="shared" si="137"/>
        <v>7000</v>
      </c>
      <c r="F196" s="88">
        <f t="shared" si="126"/>
        <v>0</v>
      </c>
      <c r="G196" s="18">
        <f>G197+G200</f>
        <v>7000</v>
      </c>
      <c r="H196" s="18">
        <f t="shared" ref="H196:I196" si="138">H197+H200</f>
        <v>7000</v>
      </c>
      <c r="I196" s="18">
        <f t="shared" si="138"/>
        <v>7000</v>
      </c>
      <c r="J196" s="30"/>
    </row>
    <row r="197" spans="1:10" x14ac:dyDescent="0.25">
      <c r="A197" s="27">
        <v>32</v>
      </c>
      <c r="B197" s="40" t="s">
        <v>13</v>
      </c>
      <c r="C197" s="18">
        <f t="shared" ref="C197:E197" si="139">SUM(C198:C199)</f>
        <v>0</v>
      </c>
      <c r="D197" s="54">
        <f t="shared" si="125"/>
        <v>0</v>
      </c>
      <c r="E197" s="18">
        <f t="shared" si="139"/>
        <v>0</v>
      </c>
      <c r="F197" s="88">
        <f t="shared" si="126"/>
        <v>1231.01</v>
      </c>
      <c r="G197" s="18">
        <f>SUM(G198:G199)</f>
        <v>1231.01</v>
      </c>
      <c r="H197" s="18">
        <v>0</v>
      </c>
      <c r="I197" s="18">
        <f>H197</f>
        <v>0</v>
      </c>
      <c r="J197" s="30"/>
    </row>
    <row r="198" spans="1:10" x14ac:dyDescent="0.25">
      <c r="A198" s="27">
        <v>321</v>
      </c>
      <c r="B198" s="40" t="s">
        <v>16</v>
      </c>
      <c r="C198" s="18">
        <v>0</v>
      </c>
      <c r="D198" s="54">
        <f t="shared" si="125"/>
        <v>0</v>
      </c>
      <c r="E198" s="18">
        <v>0</v>
      </c>
      <c r="F198" s="88">
        <f t="shared" si="126"/>
        <v>248</v>
      </c>
      <c r="G198" s="18">
        <v>248</v>
      </c>
      <c r="H198" s="18"/>
      <c r="I198" s="18"/>
      <c r="J198" s="30"/>
    </row>
    <row r="199" spans="1:10" x14ac:dyDescent="0.25">
      <c r="A199" s="27">
        <v>322</v>
      </c>
      <c r="B199" s="40" t="s">
        <v>17</v>
      </c>
      <c r="C199" s="18">
        <v>0</v>
      </c>
      <c r="D199" s="54">
        <f t="shared" si="125"/>
        <v>0</v>
      </c>
      <c r="E199" s="18">
        <v>0</v>
      </c>
      <c r="F199" s="88">
        <f t="shared" si="126"/>
        <v>983.01</v>
      </c>
      <c r="G199" s="18">
        <v>983.01</v>
      </c>
      <c r="H199" s="18"/>
      <c r="I199" s="18"/>
      <c r="J199" s="30"/>
    </row>
    <row r="200" spans="1:10" x14ac:dyDescent="0.25">
      <c r="A200" s="27">
        <v>42</v>
      </c>
      <c r="B200" s="40" t="s">
        <v>41</v>
      </c>
      <c r="C200" s="18">
        <f t="shared" ref="C200:E200" si="140">C201</f>
        <v>7000</v>
      </c>
      <c r="D200" s="54">
        <f t="shared" si="125"/>
        <v>0</v>
      </c>
      <c r="E200" s="18">
        <f t="shared" si="140"/>
        <v>7000</v>
      </c>
      <c r="F200" s="88">
        <f t="shared" si="126"/>
        <v>-1231.0100000000002</v>
      </c>
      <c r="G200" s="18">
        <f>G201</f>
        <v>5768.99</v>
      </c>
      <c r="H200" s="18">
        <v>7000</v>
      </c>
      <c r="I200" s="18">
        <f>H200</f>
        <v>7000</v>
      </c>
      <c r="J200" s="15"/>
    </row>
    <row r="201" spans="1:10" x14ac:dyDescent="0.25">
      <c r="A201" s="27">
        <v>422</v>
      </c>
      <c r="B201" s="40" t="s">
        <v>28</v>
      </c>
      <c r="C201" s="18">
        <v>7000</v>
      </c>
      <c r="D201" s="54">
        <f t="shared" si="125"/>
        <v>0</v>
      </c>
      <c r="E201" s="18">
        <v>7000</v>
      </c>
      <c r="F201" s="88">
        <f t="shared" si="126"/>
        <v>-1231.0100000000002</v>
      </c>
      <c r="G201" s="18">
        <v>5768.99</v>
      </c>
      <c r="H201" s="18"/>
      <c r="I201" s="18"/>
      <c r="J201" s="15"/>
    </row>
    <row r="202" spans="1:10" x14ac:dyDescent="0.25">
      <c r="A202" s="45" t="s">
        <v>42</v>
      </c>
      <c r="B202" s="45" t="s">
        <v>43</v>
      </c>
      <c r="C202" s="18">
        <f t="shared" ref="C202:E204" si="141">C203</f>
        <v>5100</v>
      </c>
      <c r="D202" s="54">
        <f t="shared" si="125"/>
        <v>1062.1300000000001</v>
      </c>
      <c r="E202" s="18">
        <f t="shared" si="141"/>
        <v>6162.13</v>
      </c>
      <c r="F202" s="88">
        <f t="shared" si="126"/>
        <v>1837.87</v>
      </c>
      <c r="G202" s="18">
        <f>G203</f>
        <v>8000</v>
      </c>
      <c r="H202" s="18">
        <f t="shared" ref="H202:I203" si="142">H203</f>
        <v>5100</v>
      </c>
      <c r="I202" s="18">
        <f t="shared" si="142"/>
        <v>5100</v>
      </c>
      <c r="J202" s="30"/>
    </row>
    <row r="203" spans="1:10" s="35" customFormat="1" x14ac:dyDescent="0.25">
      <c r="A203" s="59">
        <v>53060</v>
      </c>
      <c r="B203" s="60" t="s">
        <v>156</v>
      </c>
      <c r="C203" s="18">
        <f t="shared" si="141"/>
        <v>5100</v>
      </c>
      <c r="D203" s="54">
        <f t="shared" si="125"/>
        <v>1062.1300000000001</v>
      </c>
      <c r="E203" s="18">
        <f t="shared" si="141"/>
        <v>6162.13</v>
      </c>
      <c r="F203" s="88">
        <f t="shared" si="126"/>
        <v>1837.87</v>
      </c>
      <c r="G203" s="18">
        <f>G204</f>
        <v>8000</v>
      </c>
      <c r="H203" s="18">
        <f t="shared" si="142"/>
        <v>5100</v>
      </c>
      <c r="I203" s="18">
        <f t="shared" si="142"/>
        <v>5100</v>
      </c>
      <c r="J203" s="34"/>
    </row>
    <row r="204" spans="1:10" x14ac:dyDescent="0.25">
      <c r="A204" s="27">
        <v>32</v>
      </c>
      <c r="B204" s="40" t="s">
        <v>13</v>
      </c>
      <c r="C204" s="18">
        <f t="shared" si="141"/>
        <v>5100</v>
      </c>
      <c r="D204" s="54">
        <f t="shared" si="125"/>
        <v>1062.1300000000001</v>
      </c>
      <c r="E204" s="18">
        <f t="shared" si="141"/>
        <v>6162.13</v>
      </c>
      <c r="F204" s="88">
        <f t="shared" si="126"/>
        <v>1837.87</v>
      </c>
      <c r="G204" s="18">
        <f>G205</f>
        <v>8000</v>
      </c>
      <c r="H204" s="18">
        <v>5100</v>
      </c>
      <c r="I204" s="18">
        <v>5100</v>
      </c>
    </row>
    <row r="205" spans="1:10" x14ac:dyDescent="0.25">
      <c r="A205" s="27">
        <v>322</v>
      </c>
      <c r="B205" s="40" t="s">
        <v>17</v>
      </c>
      <c r="C205" s="18">
        <v>5100</v>
      </c>
      <c r="D205" s="54">
        <f t="shared" si="125"/>
        <v>1062.1300000000001</v>
      </c>
      <c r="E205" s="18">
        <v>6162.13</v>
      </c>
      <c r="F205" s="88">
        <f t="shared" si="126"/>
        <v>1837.87</v>
      </c>
      <c r="G205" s="18">
        <v>8000</v>
      </c>
      <c r="H205" s="18"/>
      <c r="I205" s="18"/>
    </row>
    <row r="206" spans="1:10" x14ac:dyDescent="0.25">
      <c r="A206" s="50">
        <v>2302</v>
      </c>
      <c r="B206" s="62" t="s">
        <v>93</v>
      </c>
      <c r="C206" s="18">
        <f t="shared" ref="C206:E206" si="143">C207+C211</f>
        <v>0</v>
      </c>
      <c r="D206" s="54">
        <f t="shared" si="125"/>
        <v>0</v>
      </c>
      <c r="E206" s="18">
        <f t="shared" si="143"/>
        <v>0</v>
      </c>
      <c r="F206" s="88">
        <f t="shared" si="126"/>
        <v>9697</v>
      </c>
      <c r="G206" s="18">
        <f>G207+G211</f>
        <v>9697</v>
      </c>
      <c r="H206" s="18">
        <f t="shared" ref="H206:I206" si="144">H207+H211</f>
        <v>0</v>
      </c>
      <c r="I206" s="18">
        <f t="shared" si="144"/>
        <v>0</v>
      </c>
    </row>
    <row r="207" spans="1:10" x14ac:dyDescent="0.25">
      <c r="A207" s="46" t="s">
        <v>144</v>
      </c>
      <c r="B207" s="47" t="s">
        <v>145</v>
      </c>
      <c r="C207" s="18">
        <f t="shared" ref="C207:E209" si="145">C208</f>
        <v>0</v>
      </c>
      <c r="D207" s="54">
        <f t="shared" si="125"/>
        <v>0</v>
      </c>
      <c r="E207" s="18">
        <f t="shared" si="145"/>
        <v>0</v>
      </c>
      <c r="F207" s="88">
        <f t="shared" si="126"/>
        <v>297</v>
      </c>
      <c r="G207" s="18">
        <f>G208</f>
        <v>297</v>
      </c>
      <c r="H207" s="18">
        <f t="shared" ref="H207:I208" si="146">H208</f>
        <v>0</v>
      </c>
      <c r="I207" s="18">
        <f t="shared" si="146"/>
        <v>0</v>
      </c>
    </row>
    <row r="208" spans="1:10" x14ac:dyDescent="0.25">
      <c r="A208" s="59">
        <v>53060</v>
      </c>
      <c r="B208" s="60" t="s">
        <v>156</v>
      </c>
      <c r="C208" s="18">
        <f t="shared" si="145"/>
        <v>0</v>
      </c>
      <c r="D208" s="54">
        <f t="shared" si="125"/>
        <v>0</v>
      </c>
      <c r="E208" s="18">
        <f t="shared" si="145"/>
        <v>0</v>
      </c>
      <c r="F208" s="88">
        <f t="shared" si="126"/>
        <v>297</v>
      </c>
      <c r="G208" s="18">
        <f>G209</f>
        <v>297</v>
      </c>
      <c r="H208" s="18">
        <f t="shared" si="146"/>
        <v>0</v>
      </c>
      <c r="I208" s="18">
        <f t="shared" si="146"/>
        <v>0</v>
      </c>
    </row>
    <row r="209" spans="1:10" x14ac:dyDescent="0.25">
      <c r="A209" s="27">
        <v>32</v>
      </c>
      <c r="B209" s="40" t="s">
        <v>13</v>
      </c>
      <c r="C209" s="18">
        <f t="shared" si="145"/>
        <v>0</v>
      </c>
      <c r="D209" s="54">
        <f t="shared" si="125"/>
        <v>0</v>
      </c>
      <c r="E209" s="18">
        <f t="shared" si="145"/>
        <v>0</v>
      </c>
      <c r="F209" s="88">
        <f t="shared" si="126"/>
        <v>297</v>
      </c>
      <c r="G209" s="18">
        <f>G210</f>
        <v>297</v>
      </c>
      <c r="H209" s="18">
        <v>0</v>
      </c>
      <c r="I209" s="18">
        <v>0</v>
      </c>
    </row>
    <row r="210" spans="1:10" x14ac:dyDescent="0.25">
      <c r="A210" s="27">
        <v>322</v>
      </c>
      <c r="B210" s="40" t="s">
        <v>17</v>
      </c>
      <c r="C210" s="18">
        <v>0</v>
      </c>
      <c r="D210" s="54">
        <f t="shared" si="125"/>
        <v>0</v>
      </c>
      <c r="E210" s="18">
        <v>0</v>
      </c>
      <c r="F210" s="88">
        <f t="shared" si="126"/>
        <v>297</v>
      </c>
      <c r="G210" s="18">
        <v>297</v>
      </c>
      <c r="H210" s="18"/>
      <c r="I210" s="18"/>
    </row>
    <row r="211" spans="1:10" x14ac:dyDescent="0.25">
      <c r="A211" s="46" t="s">
        <v>146</v>
      </c>
      <c r="B211" s="47" t="s">
        <v>147</v>
      </c>
      <c r="C211" s="18">
        <f t="shared" ref="C211:E211" si="147">C212</f>
        <v>0</v>
      </c>
      <c r="D211" s="54">
        <f t="shared" si="125"/>
        <v>0</v>
      </c>
      <c r="E211" s="18">
        <f t="shared" si="147"/>
        <v>0</v>
      </c>
      <c r="F211" s="88">
        <f t="shared" si="126"/>
        <v>9400</v>
      </c>
      <c r="G211" s="18">
        <f>G212</f>
        <v>9400</v>
      </c>
      <c r="H211" s="18">
        <f t="shared" ref="H211:I211" si="148">H212</f>
        <v>0</v>
      </c>
      <c r="I211" s="18">
        <f t="shared" si="148"/>
        <v>0</v>
      </c>
    </row>
    <row r="212" spans="1:10" x14ac:dyDescent="0.25">
      <c r="A212" s="57" t="s">
        <v>64</v>
      </c>
      <c r="B212" s="61" t="s">
        <v>104</v>
      </c>
      <c r="C212" s="18">
        <f t="shared" ref="C212:E212" si="149">C213+C216</f>
        <v>0</v>
      </c>
      <c r="D212" s="54">
        <f t="shared" si="125"/>
        <v>0</v>
      </c>
      <c r="E212" s="18">
        <f t="shared" si="149"/>
        <v>0</v>
      </c>
      <c r="F212" s="88">
        <f t="shared" si="126"/>
        <v>9400</v>
      </c>
      <c r="G212" s="18">
        <f>G213+G216</f>
        <v>9400</v>
      </c>
      <c r="H212" s="18">
        <f t="shared" ref="H212:I212" si="150">H213+H216</f>
        <v>0</v>
      </c>
      <c r="I212" s="18">
        <f t="shared" si="150"/>
        <v>0</v>
      </c>
    </row>
    <row r="213" spans="1:10" x14ac:dyDescent="0.25">
      <c r="A213" s="27">
        <v>32</v>
      </c>
      <c r="B213" s="40" t="s">
        <v>13</v>
      </c>
      <c r="C213" s="18">
        <f t="shared" ref="C213:E213" si="151">SUM(C214:C215)</f>
        <v>0</v>
      </c>
      <c r="D213" s="54">
        <f t="shared" si="125"/>
        <v>0</v>
      </c>
      <c r="E213" s="18">
        <f t="shared" si="151"/>
        <v>0</v>
      </c>
      <c r="F213" s="88">
        <f t="shared" si="126"/>
        <v>7402</v>
      </c>
      <c r="G213" s="18">
        <f>SUM(G214:G215)</f>
        <v>7402</v>
      </c>
      <c r="H213" s="18">
        <v>0</v>
      </c>
      <c r="I213" s="18">
        <v>0</v>
      </c>
    </row>
    <row r="214" spans="1:10" x14ac:dyDescent="0.25">
      <c r="A214" s="27">
        <v>322</v>
      </c>
      <c r="B214" s="40" t="s">
        <v>17</v>
      </c>
      <c r="C214" s="18">
        <v>0</v>
      </c>
      <c r="D214" s="54">
        <f t="shared" si="125"/>
        <v>0</v>
      </c>
      <c r="E214" s="18">
        <v>0</v>
      </c>
      <c r="F214" s="88">
        <f t="shared" si="126"/>
        <v>6402</v>
      </c>
      <c r="G214" s="18">
        <f>977.19+5424.81</f>
        <v>6402</v>
      </c>
      <c r="H214" s="18"/>
      <c r="I214" s="18"/>
    </row>
    <row r="215" spans="1:10" x14ac:dyDescent="0.25">
      <c r="A215" s="27">
        <v>323</v>
      </c>
      <c r="B215" s="40" t="s">
        <v>18</v>
      </c>
      <c r="C215" s="18">
        <v>0</v>
      </c>
      <c r="D215" s="54">
        <f t="shared" si="125"/>
        <v>0</v>
      </c>
      <c r="E215" s="18">
        <v>0</v>
      </c>
      <c r="F215" s="88">
        <f t="shared" si="126"/>
        <v>1000</v>
      </c>
      <c r="G215" s="18">
        <v>1000</v>
      </c>
      <c r="H215" s="18"/>
      <c r="I215" s="18"/>
    </row>
    <row r="216" spans="1:10" x14ac:dyDescent="0.25">
      <c r="A216" s="27">
        <v>42</v>
      </c>
      <c r="B216" s="40" t="s">
        <v>41</v>
      </c>
      <c r="C216" s="18">
        <f t="shared" ref="C216:E216" si="152">C217</f>
        <v>0</v>
      </c>
      <c r="D216" s="54">
        <f t="shared" si="125"/>
        <v>0</v>
      </c>
      <c r="E216" s="18">
        <f t="shared" si="152"/>
        <v>0</v>
      </c>
      <c r="F216" s="88">
        <f t="shared" si="126"/>
        <v>1998</v>
      </c>
      <c r="G216" s="18">
        <f>G217</f>
        <v>1998</v>
      </c>
      <c r="H216" s="18">
        <v>0</v>
      </c>
      <c r="I216" s="18">
        <v>0</v>
      </c>
    </row>
    <row r="217" spans="1:10" x14ac:dyDescent="0.25">
      <c r="A217" s="27">
        <v>422</v>
      </c>
      <c r="B217" s="40" t="s">
        <v>35</v>
      </c>
      <c r="C217" s="18">
        <v>0</v>
      </c>
      <c r="D217" s="54">
        <f t="shared" si="125"/>
        <v>0</v>
      </c>
      <c r="E217" s="18">
        <v>0</v>
      </c>
      <c r="F217" s="88">
        <f t="shared" si="126"/>
        <v>1998</v>
      </c>
      <c r="G217" s="18">
        <v>1998</v>
      </c>
      <c r="H217" s="18"/>
      <c r="I217" s="18"/>
    </row>
    <row r="218" spans="1:10" x14ac:dyDescent="0.25">
      <c r="A218" s="49">
        <v>2401</v>
      </c>
      <c r="B218" s="49" t="s">
        <v>125</v>
      </c>
      <c r="C218" s="18">
        <f t="shared" ref="C218:E218" si="153">C219+C223</f>
        <v>3000</v>
      </c>
      <c r="D218" s="54">
        <f t="shared" si="125"/>
        <v>0</v>
      </c>
      <c r="E218" s="18">
        <f t="shared" si="153"/>
        <v>3000</v>
      </c>
      <c r="F218" s="88">
        <f t="shared" si="126"/>
        <v>11541.5</v>
      </c>
      <c r="G218" s="18">
        <f>G219+G223</f>
        <v>14541.5</v>
      </c>
      <c r="H218" s="18">
        <f t="shared" ref="H218:I218" si="154">H219+H223</f>
        <v>3000</v>
      </c>
      <c r="I218" s="18">
        <f t="shared" si="154"/>
        <v>3000</v>
      </c>
    </row>
    <row r="219" spans="1:10" x14ac:dyDescent="0.25">
      <c r="A219" s="46" t="s">
        <v>148</v>
      </c>
      <c r="B219" s="47" t="s">
        <v>149</v>
      </c>
      <c r="C219" s="18">
        <f t="shared" ref="C219:E221" si="155">C220</f>
        <v>0</v>
      </c>
      <c r="D219" s="54">
        <f t="shared" si="125"/>
        <v>0</v>
      </c>
      <c r="E219" s="18">
        <f t="shared" si="155"/>
        <v>0</v>
      </c>
      <c r="F219" s="88">
        <f t="shared" si="126"/>
        <v>11541.5</v>
      </c>
      <c r="G219" s="18">
        <f>G220</f>
        <v>11541.5</v>
      </c>
      <c r="H219" s="18">
        <f t="shared" ref="H219:I220" si="156">H220</f>
        <v>0</v>
      </c>
      <c r="I219" s="18">
        <f t="shared" si="156"/>
        <v>0</v>
      </c>
    </row>
    <row r="220" spans="1:10" x14ac:dyDescent="0.25">
      <c r="A220" s="59">
        <v>11001</v>
      </c>
      <c r="B220" s="60" t="s">
        <v>92</v>
      </c>
      <c r="C220" s="18">
        <f t="shared" si="155"/>
        <v>0</v>
      </c>
      <c r="D220" s="54">
        <f t="shared" si="125"/>
        <v>0</v>
      </c>
      <c r="E220" s="18">
        <f t="shared" si="155"/>
        <v>0</v>
      </c>
      <c r="F220" s="88">
        <f t="shared" si="126"/>
        <v>11541.5</v>
      </c>
      <c r="G220" s="18">
        <f>G221</f>
        <v>11541.5</v>
      </c>
      <c r="H220" s="18">
        <f t="shared" si="156"/>
        <v>0</v>
      </c>
      <c r="I220" s="18">
        <f t="shared" si="156"/>
        <v>0</v>
      </c>
    </row>
    <row r="221" spans="1:10" x14ac:dyDescent="0.25">
      <c r="A221" s="27">
        <v>32</v>
      </c>
      <c r="B221" s="40" t="s">
        <v>13</v>
      </c>
      <c r="C221" s="18">
        <f t="shared" si="155"/>
        <v>0</v>
      </c>
      <c r="D221" s="54">
        <f t="shared" si="125"/>
        <v>0</v>
      </c>
      <c r="E221" s="18">
        <f t="shared" si="155"/>
        <v>0</v>
      </c>
      <c r="F221" s="88">
        <f t="shared" si="126"/>
        <v>11541.5</v>
      </c>
      <c r="G221" s="18">
        <f>G222</f>
        <v>11541.5</v>
      </c>
      <c r="H221" s="18">
        <v>0</v>
      </c>
      <c r="I221" s="18">
        <v>0</v>
      </c>
    </row>
    <row r="222" spans="1:10" x14ac:dyDescent="0.25">
      <c r="A222" s="27">
        <v>323</v>
      </c>
      <c r="B222" s="40" t="s">
        <v>18</v>
      </c>
      <c r="C222" s="18">
        <v>0</v>
      </c>
      <c r="D222" s="54">
        <f t="shared" si="125"/>
        <v>0</v>
      </c>
      <c r="E222" s="18">
        <v>0</v>
      </c>
      <c r="F222" s="88">
        <f t="shared" si="126"/>
        <v>11541.5</v>
      </c>
      <c r="G222" s="18">
        <v>11541.5</v>
      </c>
      <c r="H222" s="18"/>
      <c r="I222" s="18"/>
    </row>
    <row r="223" spans="1:10" x14ac:dyDescent="0.25">
      <c r="A223" s="45" t="s">
        <v>126</v>
      </c>
      <c r="B223" s="45" t="s">
        <v>127</v>
      </c>
      <c r="C223" s="18">
        <f t="shared" ref="C223:E225" si="157">C224</f>
        <v>3000</v>
      </c>
      <c r="D223" s="54">
        <f t="shared" si="125"/>
        <v>0</v>
      </c>
      <c r="E223" s="18">
        <f t="shared" si="157"/>
        <v>3000</v>
      </c>
      <c r="F223" s="88">
        <f t="shared" si="126"/>
        <v>0</v>
      </c>
      <c r="G223" s="18">
        <f>G224</f>
        <v>3000</v>
      </c>
      <c r="H223" s="18">
        <f t="shared" ref="H223:I224" si="158">H224</f>
        <v>3000</v>
      </c>
      <c r="I223" s="18">
        <f t="shared" si="158"/>
        <v>3000</v>
      </c>
      <c r="J223" s="30"/>
    </row>
    <row r="224" spans="1:10" x14ac:dyDescent="0.25">
      <c r="A224" s="57" t="s">
        <v>115</v>
      </c>
      <c r="B224" s="61" t="s">
        <v>116</v>
      </c>
      <c r="C224" s="18">
        <f t="shared" si="157"/>
        <v>3000</v>
      </c>
      <c r="D224" s="54">
        <f t="shared" si="125"/>
        <v>0</v>
      </c>
      <c r="E224" s="18">
        <f t="shared" si="157"/>
        <v>3000</v>
      </c>
      <c r="F224" s="88">
        <f t="shared" si="126"/>
        <v>0</v>
      </c>
      <c r="G224" s="18">
        <f>G225</f>
        <v>3000</v>
      </c>
      <c r="H224" s="18">
        <f t="shared" si="158"/>
        <v>3000</v>
      </c>
      <c r="I224" s="18">
        <f t="shared" si="158"/>
        <v>3000</v>
      </c>
      <c r="J224" s="34"/>
    </row>
    <row r="225" spans="1:12" x14ac:dyDescent="0.25">
      <c r="A225" s="27">
        <v>32</v>
      </c>
      <c r="B225" s="40" t="s">
        <v>13</v>
      </c>
      <c r="C225" s="18">
        <f t="shared" si="157"/>
        <v>3000</v>
      </c>
      <c r="D225" s="54">
        <f t="shared" si="125"/>
        <v>0</v>
      </c>
      <c r="E225" s="18">
        <f t="shared" si="157"/>
        <v>3000</v>
      </c>
      <c r="F225" s="88">
        <f t="shared" si="126"/>
        <v>0</v>
      </c>
      <c r="G225" s="18">
        <f>G226</f>
        <v>3000</v>
      </c>
      <c r="H225" s="18">
        <v>3000</v>
      </c>
      <c r="I225" s="18">
        <v>3000</v>
      </c>
      <c r="J225" s="15"/>
      <c r="L225" s="36"/>
    </row>
    <row r="226" spans="1:12" x14ac:dyDescent="0.25">
      <c r="A226" s="27">
        <v>323</v>
      </c>
      <c r="B226" s="40" t="s">
        <v>18</v>
      </c>
      <c r="C226" s="18">
        <v>3000</v>
      </c>
      <c r="D226" s="54">
        <f t="shared" si="125"/>
        <v>0</v>
      </c>
      <c r="E226" s="18">
        <v>3000</v>
      </c>
      <c r="F226" s="88">
        <f t="shared" si="126"/>
        <v>0</v>
      </c>
      <c r="G226" s="18">
        <v>3000</v>
      </c>
      <c r="H226" s="18"/>
      <c r="I226" s="18"/>
      <c r="J226" s="34"/>
    </row>
    <row r="227" spans="1:12" x14ac:dyDescent="0.25">
      <c r="A227" s="49">
        <v>2403</v>
      </c>
      <c r="B227" s="49" t="s">
        <v>58</v>
      </c>
      <c r="C227" s="18">
        <f t="shared" ref="C227:E230" si="159">C228</f>
        <v>0</v>
      </c>
      <c r="D227" s="54">
        <f t="shared" si="125"/>
        <v>13955.8</v>
      </c>
      <c r="E227" s="18">
        <f t="shared" si="159"/>
        <v>13955.8</v>
      </c>
      <c r="F227" s="88">
        <f t="shared" si="126"/>
        <v>1.0000000000218279E-2</v>
      </c>
      <c r="G227" s="18">
        <f>G228</f>
        <v>13955.81</v>
      </c>
      <c r="H227" s="18">
        <f t="shared" ref="H227:I229" si="160">H228</f>
        <v>0</v>
      </c>
      <c r="I227" s="18">
        <f t="shared" si="160"/>
        <v>0</v>
      </c>
      <c r="J227" s="19"/>
    </row>
    <row r="228" spans="1:12" x14ac:dyDescent="0.25">
      <c r="A228" s="45" t="s">
        <v>59</v>
      </c>
      <c r="B228" s="45" t="s">
        <v>60</v>
      </c>
      <c r="C228" s="18">
        <f t="shared" si="159"/>
        <v>0</v>
      </c>
      <c r="D228" s="54">
        <f t="shared" si="125"/>
        <v>13955.8</v>
      </c>
      <c r="E228" s="18">
        <f t="shared" si="159"/>
        <v>13955.8</v>
      </c>
      <c r="F228" s="88">
        <f t="shared" si="126"/>
        <v>1.0000000000218279E-2</v>
      </c>
      <c r="G228" s="18">
        <f>G229</f>
        <v>13955.81</v>
      </c>
      <c r="H228" s="18">
        <f t="shared" si="160"/>
        <v>0</v>
      </c>
      <c r="I228" s="18">
        <f t="shared" si="160"/>
        <v>0</v>
      </c>
      <c r="J228" s="15"/>
    </row>
    <row r="229" spans="1:12" x14ac:dyDescent="0.25">
      <c r="A229" s="57" t="s">
        <v>61</v>
      </c>
      <c r="B229" s="58" t="s">
        <v>99</v>
      </c>
      <c r="C229" s="18">
        <f t="shared" si="159"/>
        <v>0</v>
      </c>
      <c r="D229" s="54">
        <f t="shared" si="125"/>
        <v>13955.8</v>
      </c>
      <c r="E229" s="18">
        <f t="shared" si="159"/>
        <v>13955.8</v>
      </c>
      <c r="F229" s="88">
        <f t="shared" si="126"/>
        <v>1.0000000000218279E-2</v>
      </c>
      <c r="G229" s="18">
        <f>G230</f>
        <v>13955.81</v>
      </c>
      <c r="H229" s="18">
        <f t="shared" si="160"/>
        <v>0</v>
      </c>
      <c r="I229" s="18">
        <f t="shared" si="160"/>
        <v>0</v>
      </c>
    </row>
    <row r="230" spans="1:12" x14ac:dyDescent="0.25">
      <c r="A230" s="27">
        <v>45</v>
      </c>
      <c r="B230" s="40" t="s">
        <v>100</v>
      </c>
      <c r="C230" s="18">
        <f t="shared" si="159"/>
        <v>0</v>
      </c>
      <c r="D230" s="54">
        <f t="shared" si="125"/>
        <v>13955.8</v>
      </c>
      <c r="E230" s="18">
        <f t="shared" si="159"/>
        <v>13955.8</v>
      </c>
      <c r="F230" s="88">
        <f t="shared" si="126"/>
        <v>1.0000000000218279E-2</v>
      </c>
      <c r="G230" s="18">
        <f>G231</f>
        <v>13955.81</v>
      </c>
      <c r="H230" s="18">
        <f t="shared" ref="H230:I230" si="161">H231</f>
        <v>0</v>
      </c>
      <c r="I230" s="18">
        <f t="shared" si="161"/>
        <v>0</v>
      </c>
    </row>
    <row r="231" spans="1:12" x14ac:dyDescent="0.25">
      <c r="A231" s="27">
        <v>451</v>
      </c>
      <c r="B231" s="40" t="s">
        <v>101</v>
      </c>
      <c r="C231" s="18">
        <v>0</v>
      </c>
      <c r="D231" s="54">
        <f t="shared" si="125"/>
        <v>13955.8</v>
      </c>
      <c r="E231" s="18">
        <v>13955.8</v>
      </c>
      <c r="F231" s="88">
        <f t="shared" si="126"/>
        <v>1.0000000000218279E-2</v>
      </c>
      <c r="G231" s="18">
        <v>13955.81</v>
      </c>
      <c r="H231" s="18"/>
      <c r="I231" s="18"/>
      <c r="K231" s="1" t="s">
        <v>7</v>
      </c>
    </row>
    <row r="232" spans="1:12" x14ac:dyDescent="0.25">
      <c r="A232" s="49">
        <v>2405</v>
      </c>
      <c r="B232" s="49" t="s">
        <v>62</v>
      </c>
      <c r="C232" s="18">
        <f t="shared" ref="C232:E232" si="162">C233+C248</f>
        <v>7714</v>
      </c>
      <c r="D232" s="54">
        <f t="shared" si="125"/>
        <v>10189.82</v>
      </c>
      <c r="E232" s="18">
        <f t="shared" si="162"/>
        <v>17903.82</v>
      </c>
      <c r="F232" s="88">
        <f t="shared" si="126"/>
        <v>30591.190000000002</v>
      </c>
      <c r="G232" s="18">
        <f>G233+G248</f>
        <v>48495.01</v>
      </c>
      <c r="H232" s="18">
        <f t="shared" ref="H232:I232" si="163">H233+H248</f>
        <v>7714</v>
      </c>
      <c r="I232" s="18">
        <f t="shared" si="163"/>
        <v>7714</v>
      </c>
      <c r="J232" s="19"/>
    </row>
    <row r="233" spans="1:12" x14ac:dyDescent="0.25">
      <c r="A233" s="45" t="s">
        <v>34</v>
      </c>
      <c r="B233" s="45" t="s">
        <v>63</v>
      </c>
      <c r="C233" s="18">
        <f t="shared" ref="C233:E233" si="164">C234+C237+C240+C243</f>
        <v>4000</v>
      </c>
      <c r="D233" s="54">
        <f t="shared" si="125"/>
        <v>5903.82</v>
      </c>
      <c r="E233" s="18">
        <f t="shared" si="164"/>
        <v>9903.82</v>
      </c>
      <c r="F233" s="88">
        <f t="shared" si="126"/>
        <v>28591.190000000002</v>
      </c>
      <c r="G233" s="18">
        <f>G234+G237+G240+G243</f>
        <v>38495.01</v>
      </c>
      <c r="H233" s="18">
        <f t="shared" ref="H233:I233" si="165">H234+H237+H240+H243</f>
        <v>4000</v>
      </c>
      <c r="I233" s="18">
        <f t="shared" si="165"/>
        <v>4000</v>
      </c>
      <c r="J233" s="30"/>
    </row>
    <row r="234" spans="1:12" x14ac:dyDescent="0.25">
      <c r="A234" s="57" t="s">
        <v>32</v>
      </c>
      <c r="B234" s="58" t="s">
        <v>97</v>
      </c>
      <c r="C234" s="18">
        <f t="shared" ref="C234:E235" si="166">C235</f>
        <v>1000</v>
      </c>
      <c r="D234" s="54">
        <f t="shared" si="125"/>
        <v>4903.82</v>
      </c>
      <c r="E234" s="18">
        <f t="shared" si="166"/>
        <v>5903.82</v>
      </c>
      <c r="F234" s="88">
        <f t="shared" si="126"/>
        <v>96.180000000000291</v>
      </c>
      <c r="G234" s="18">
        <f>G235</f>
        <v>6000</v>
      </c>
      <c r="H234" s="18">
        <f t="shared" ref="H234:I234" si="167">H235</f>
        <v>1000</v>
      </c>
      <c r="I234" s="18">
        <f t="shared" si="167"/>
        <v>1000</v>
      </c>
      <c r="J234" s="30"/>
    </row>
    <row r="235" spans="1:12" x14ac:dyDescent="0.25">
      <c r="A235" s="27">
        <v>42</v>
      </c>
      <c r="B235" s="40" t="s">
        <v>41</v>
      </c>
      <c r="C235" s="18">
        <f t="shared" si="166"/>
        <v>1000</v>
      </c>
      <c r="D235" s="54">
        <f t="shared" si="125"/>
        <v>4903.82</v>
      </c>
      <c r="E235" s="18">
        <f t="shared" si="166"/>
        <v>5903.82</v>
      </c>
      <c r="F235" s="88">
        <f t="shared" si="126"/>
        <v>96.180000000000291</v>
      </c>
      <c r="G235" s="18">
        <f>G236</f>
        <v>6000</v>
      </c>
      <c r="H235" s="18">
        <v>1000</v>
      </c>
      <c r="I235" s="18">
        <v>1000</v>
      </c>
      <c r="J235" s="15"/>
    </row>
    <row r="236" spans="1:12" x14ac:dyDescent="0.25">
      <c r="A236" s="27">
        <v>422</v>
      </c>
      <c r="B236" s="40" t="s">
        <v>35</v>
      </c>
      <c r="C236" s="18">
        <f>1000</f>
        <v>1000</v>
      </c>
      <c r="D236" s="54">
        <f t="shared" si="125"/>
        <v>4903.82</v>
      </c>
      <c r="E236" s="18">
        <f>2000+3903.82</f>
        <v>5903.82</v>
      </c>
      <c r="F236" s="88">
        <f t="shared" si="126"/>
        <v>96.180000000000291</v>
      </c>
      <c r="G236" s="18">
        <v>6000</v>
      </c>
      <c r="H236" s="18"/>
      <c r="I236" s="18"/>
      <c r="J236" s="15"/>
    </row>
    <row r="237" spans="1:12" x14ac:dyDescent="0.25">
      <c r="A237" s="59">
        <v>48006</v>
      </c>
      <c r="B237" s="60" t="s">
        <v>99</v>
      </c>
      <c r="C237" s="18">
        <f t="shared" ref="C237:E238" si="168">C238</f>
        <v>0</v>
      </c>
      <c r="D237" s="54">
        <f t="shared" si="125"/>
        <v>0</v>
      </c>
      <c r="E237" s="18">
        <f t="shared" si="168"/>
        <v>0</v>
      </c>
      <c r="F237" s="88">
        <f t="shared" si="126"/>
        <v>23595.45</v>
      </c>
      <c r="G237" s="18">
        <f>G238</f>
        <v>23595.45</v>
      </c>
      <c r="H237" s="18">
        <f t="shared" ref="H237:I237" si="169">H238</f>
        <v>0</v>
      </c>
      <c r="I237" s="18">
        <f t="shared" si="169"/>
        <v>0</v>
      </c>
      <c r="J237" s="15"/>
    </row>
    <row r="238" spans="1:12" x14ac:dyDescent="0.25">
      <c r="A238" s="27">
        <v>42</v>
      </c>
      <c r="B238" s="40" t="s">
        <v>41</v>
      </c>
      <c r="C238" s="18">
        <f t="shared" si="168"/>
        <v>0</v>
      </c>
      <c r="D238" s="54">
        <f t="shared" si="125"/>
        <v>0</v>
      </c>
      <c r="E238" s="18">
        <f t="shared" si="168"/>
        <v>0</v>
      </c>
      <c r="F238" s="88">
        <f t="shared" si="126"/>
        <v>23595.45</v>
      </c>
      <c r="G238" s="18">
        <f>G239</f>
        <v>23595.45</v>
      </c>
      <c r="H238" s="18">
        <v>0</v>
      </c>
      <c r="I238" s="18">
        <v>0</v>
      </c>
      <c r="J238" s="15"/>
    </row>
    <row r="239" spans="1:12" x14ac:dyDescent="0.25">
      <c r="A239" s="27">
        <v>422</v>
      </c>
      <c r="B239" s="40" t="s">
        <v>35</v>
      </c>
      <c r="C239" s="18">
        <v>0</v>
      </c>
      <c r="D239" s="54">
        <f t="shared" si="125"/>
        <v>0</v>
      </c>
      <c r="E239" s="18">
        <v>0</v>
      </c>
      <c r="F239" s="88">
        <f t="shared" si="126"/>
        <v>23595.45</v>
      </c>
      <c r="G239" s="18">
        <f>21146.45+2449</f>
        <v>23595.45</v>
      </c>
      <c r="H239" s="18"/>
      <c r="I239" s="18"/>
      <c r="J239" s="15"/>
    </row>
    <row r="240" spans="1:12" x14ac:dyDescent="0.25">
      <c r="A240" s="57" t="s">
        <v>115</v>
      </c>
      <c r="B240" s="61" t="s">
        <v>116</v>
      </c>
      <c r="C240" s="18">
        <f t="shared" ref="C240:E241" si="170">C241</f>
        <v>0</v>
      </c>
      <c r="D240" s="54">
        <f t="shared" si="125"/>
        <v>0</v>
      </c>
      <c r="E240" s="18">
        <f t="shared" si="170"/>
        <v>0</v>
      </c>
      <c r="F240" s="88">
        <f t="shared" si="126"/>
        <v>4899.5600000000004</v>
      </c>
      <c r="G240" s="18">
        <f>G241</f>
        <v>4899.5600000000004</v>
      </c>
      <c r="H240" s="18">
        <f t="shared" ref="H240:I240" si="171">H241</f>
        <v>0</v>
      </c>
      <c r="I240" s="18">
        <f t="shared" si="171"/>
        <v>0</v>
      </c>
      <c r="J240" s="15"/>
    </row>
    <row r="241" spans="1:11" x14ac:dyDescent="0.25">
      <c r="A241" s="27">
        <v>42</v>
      </c>
      <c r="B241" s="40" t="s">
        <v>41</v>
      </c>
      <c r="C241" s="18">
        <f t="shared" si="170"/>
        <v>0</v>
      </c>
      <c r="D241" s="54">
        <f t="shared" si="125"/>
        <v>0</v>
      </c>
      <c r="E241" s="18">
        <f t="shared" si="170"/>
        <v>0</v>
      </c>
      <c r="F241" s="88">
        <f t="shared" si="126"/>
        <v>4899.5600000000004</v>
      </c>
      <c r="G241" s="18">
        <f>G242</f>
        <v>4899.5600000000004</v>
      </c>
      <c r="H241" s="18">
        <v>0</v>
      </c>
      <c r="I241" s="18">
        <v>0</v>
      </c>
      <c r="J241" s="15"/>
    </row>
    <row r="242" spans="1:11" x14ac:dyDescent="0.25">
      <c r="A242" s="27">
        <v>422</v>
      </c>
      <c r="B242" s="40" t="s">
        <v>35</v>
      </c>
      <c r="C242" s="18">
        <v>0</v>
      </c>
      <c r="D242" s="54">
        <f t="shared" si="125"/>
        <v>0</v>
      </c>
      <c r="E242" s="18">
        <v>0</v>
      </c>
      <c r="F242" s="88">
        <f t="shared" si="126"/>
        <v>4899.5600000000004</v>
      </c>
      <c r="G242" s="18">
        <f>4899.56</f>
        <v>4899.5600000000004</v>
      </c>
      <c r="H242" s="18"/>
      <c r="I242" s="18"/>
      <c r="J242" s="15"/>
    </row>
    <row r="243" spans="1:11" x14ac:dyDescent="0.25">
      <c r="A243" s="57" t="s">
        <v>33</v>
      </c>
      <c r="B243" s="61" t="s">
        <v>98</v>
      </c>
      <c r="C243" s="18">
        <f t="shared" ref="C243:E243" si="172">C244+C246</f>
        <v>3000</v>
      </c>
      <c r="D243" s="54">
        <f t="shared" si="125"/>
        <v>1000</v>
      </c>
      <c r="E243" s="18">
        <f t="shared" si="172"/>
        <v>4000</v>
      </c>
      <c r="F243" s="88">
        <f t="shared" si="126"/>
        <v>0</v>
      </c>
      <c r="G243" s="18">
        <f>G244+G246</f>
        <v>4000</v>
      </c>
      <c r="H243" s="18">
        <f t="shared" ref="H243:I243" si="173">H244+H246</f>
        <v>3000</v>
      </c>
      <c r="I243" s="18">
        <f t="shared" si="173"/>
        <v>3000</v>
      </c>
      <c r="J243" s="30"/>
    </row>
    <row r="244" spans="1:11" x14ac:dyDescent="0.25">
      <c r="A244" s="27">
        <v>32</v>
      </c>
      <c r="B244" s="40" t="s">
        <v>13</v>
      </c>
      <c r="C244" s="18">
        <f t="shared" ref="C244:E244" si="174">C245</f>
        <v>0</v>
      </c>
      <c r="D244" s="54">
        <f t="shared" si="125"/>
        <v>1000</v>
      </c>
      <c r="E244" s="18">
        <f t="shared" si="174"/>
        <v>1000</v>
      </c>
      <c r="F244" s="88">
        <f t="shared" si="126"/>
        <v>0</v>
      </c>
      <c r="G244" s="18">
        <f>G245</f>
        <v>1000</v>
      </c>
      <c r="H244" s="18">
        <v>0</v>
      </c>
      <c r="I244" s="18">
        <v>0</v>
      </c>
      <c r="J244" s="15"/>
    </row>
    <row r="245" spans="1:11" x14ac:dyDescent="0.25">
      <c r="A245" s="27">
        <v>322</v>
      </c>
      <c r="B245" s="40" t="s">
        <v>44</v>
      </c>
      <c r="C245" s="18">
        <v>0</v>
      </c>
      <c r="D245" s="54">
        <f t="shared" si="125"/>
        <v>1000</v>
      </c>
      <c r="E245" s="18">
        <v>1000</v>
      </c>
      <c r="F245" s="88">
        <f t="shared" si="126"/>
        <v>0</v>
      </c>
      <c r="G245" s="18">
        <v>1000</v>
      </c>
      <c r="H245" s="18"/>
      <c r="I245" s="18"/>
      <c r="J245" s="15"/>
    </row>
    <row r="246" spans="1:11" x14ac:dyDescent="0.25">
      <c r="A246" s="27">
        <v>42</v>
      </c>
      <c r="B246" s="40" t="s">
        <v>41</v>
      </c>
      <c r="C246" s="18">
        <f t="shared" ref="C246:E246" si="175">C247</f>
        <v>3000</v>
      </c>
      <c r="D246" s="54">
        <f t="shared" si="125"/>
        <v>0</v>
      </c>
      <c r="E246" s="18">
        <f t="shared" si="175"/>
        <v>3000</v>
      </c>
      <c r="F246" s="88">
        <f t="shared" si="126"/>
        <v>0</v>
      </c>
      <c r="G246" s="18">
        <f>G247</f>
        <v>3000</v>
      </c>
      <c r="H246" s="18">
        <v>3000</v>
      </c>
      <c r="I246" s="18">
        <v>3000</v>
      </c>
      <c r="J246" s="15"/>
    </row>
    <row r="247" spans="1:11" x14ac:dyDescent="0.25">
      <c r="A247" s="27">
        <v>422</v>
      </c>
      <c r="B247" s="40" t="s">
        <v>35</v>
      </c>
      <c r="C247" s="18">
        <f>2000+1000</f>
        <v>3000</v>
      </c>
      <c r="D247" s="54">
        <f t="shared" ref="D247:D260" si="176">E247-C247</f>
        <v>0</v>
      </c>
      <c r="E247" s="18">
        <v>3000</v>
      </c>
      <c r="F247" s="88">
        <f t="shared" ref="F247:F260" si="177">G247-E247</f>
        <v>0</v>
      </c>
      <c r="G247" s="18">
        <v>3000</v>
      </c>
      <c r="H247" s="18"/>
      <c r="I247" s="18"/>
      <c r="J247" s="15"/>
    </row>
    <row r="248" spans="1:11" x14ac:dyDescent="0.25">
      <c r="A248" s="45" t="s">
        <v>102</v>
      </c>
      <c r="B248" s="45" t="s">
        <v>103</v>
      </c>
      <c r="C248" s="18">
        <f t="shared" ref="C248:E248" si="178">C249+C252+C255+C258</f>
        <v>3714</v>
      </c>
      <c r="D248" s="54">
        <f t="shared" si="176"/>
        <v>4286</v>
      </c>
      <c r="E248" s="18">
        <f t="shared" si="178"/>
        <v>8000</v>
      </c>
      <c r="F248" s="88">
        <f t="shared" si="177"/>
        <v>2000</v>
      </c>
      <c r="G248" s="18">
        <f>G249+G252+G255+G258</f>
        <v>10000</v>
      </c>
      <c r="H248" s="18">
        <f t="shared" ref="H248:I248" si="179">H249+H252+H255+H258</f>
        <v>3714</v>
      </c>
      <c r="I248" s="18">
        <f t="shared" si="179"/>
        <v>3714</v>
      </c>
      <c r="J248" s="30"/>
      <c r="K248" s="32"/>
    </row>
    <row r="249" spans="1:11" x14ac:dyDescent="0.25">
      <c r="A249" s="58">
        <v>11001</v>
      </c>
      <c r="B249" s="58" t="s">
        <v>92</v>
      </c>
      <c r="C249" s="18">
        <f t="shared" ref="C249:E250" si="180">C250</f>
        <v>0</v>
      </c>
      <c r="D249" s="54">
        <f t="shared" si="176"/>
        <v>0</v>
      </c>
      <c r="E249" s="18">
        <f t="shared" si="180"/>
        <v>0</v>
      </c>
      <c r="F249" s="88">
        <f t="shared" si="177"/>
        <v>2000</v>
      </c>
      <c r="G249" s="18">
        <f>G250</f>
        <v>2000</v>
      </c>
      <c r="H249" s="18">
        <f t="shared" ref="H249:I249" si="181">H250</f>
        <v>0</v>
      </c>
      <c r="I249" s="18">
        <f t="shared" si="181"/>
        <v>0</v>
      </c>
      <c r="J249" s="30"/>
      <c r="K249" s="32"/>
    </row>
    <row r="250" spans="1:11" x14ac:dyDescent="0.25">
      <c r="A250" s="27">
        <v>42</v>
      </c>
      <c r="B250" s="40" t="s">
        <v>41</v>
      </c>
      <c r="C250" s="18">
        <f t="shared" si="180"/>
        <v>0</v>
      </c>
      <c r="D250" s="54">
        <f t="shared" si="176"/>
        <v>0</v>
      </c>
      <c r="E250" s="18">
        <f t="shared" si="180"/>
        <v>0</v>
      </c>
      <c r="F250" s="88">
        <f t="shared" si="177"/>
        <v>2000</v>
      </c>
      <c r="G250" s="18">
        <f>G251</f>
        <v>2000</v>
      </c>
      <c r="H250" s="18">
        <v>0</v>
      </c>
      <c r="I250" s="18">
        <v>0</v>
      </c>
      <c r="J250" s="30"/>
      <c r="K250" s="32"/>
    </row>
    <row r="251" spans="1:11" x14ac:dyDescent="0.25">
      <c r="A251" s="27">
        <v>424</v>
      </c>
      <c r="B251" s="40" t="s">
        <v>38</v>
      </c>
      <c r="C251" s="18">
        <v>0</v>
      </c>
      <c r="D251" s="54">
        <f t="shared" si="176"/>
        <v>0</v>
      </c>
      <c r="E251" s="18">
        <v>0</v>
      </c>
      <c r="F251" s="88">
        <f t="shared" si="177"/>
        <v>2000</v>
      </c>
      <c r="G251" s="18">
        <v>2000</v>
      </c>
      <c r="H251" s="18"/>
      <c r="I251" s="18"/>
      <c r="J251" s="30"/>
      <c r="K251" s="32"/>
    </row>
    <row r="252" spans="1:11" x14ac:dyDescent="0.25">
      <c r="A252" s="57" t="s">
        <v>32</v>
      </c>
      <c r="B252" s="58" t="s">
        <v>97</v>
      </c>
      <c r="C252" s="18">
        <f t="shared" ref="C252:E253" si="182">C253</f>
        <v>1000</v>
      </c>
      <c r="D252" s="54">
        <f t="shared" si="176"/>
        <v>0</v>
      </c>
      <c r="E252" s="18">
        <f t="shared" si="182"/>
        <v>1000</v>
      </c>
      <c r="F252" s="88">
        <f t="shared" si="177"/>
        <v>0</v>
      </c>
      <c r="G252" s="18">
        <f>G253</f>
        <v>1000</v>
      </c>
      <c r="H252" s="18">
        <f t="shared" ref="H252:I252" si="183">H253</f>
        <v>1000</v>
      </c>
      <c r="I252" s="18">
        <f t="shared" si="183"/>
        <v>1000</v>
      </c>
      <c r="J252" s="30"/>
      <c r="K252" s="32"/>
    </row>
    <row r="253" spans="1:11" x14ac:dyDescent="0.25">
      <c r="A253" s="27">
        <v>42</v>
      </c>
      <c r="B253" s="40" t="s">
        <v>41</v>
      </c>
      <c r="C253" s="18">
        <f t="shared" si="182"/>
        <v>1000</v>
      </c>
      <c r="D253" s="54">
        <f t="shared" si="176"/>
        <v>0</v>
      </c>
      <c r="E253" s="18">
        <f t="shared" si="182"/>
        <v>1000</v>
      </c>
      <c r="F253" s="88">
        <f t="shared" si="177"/>
        <v>0</v>
      </c>
      <c r="G253" s="18">
        <f>G254</f>
        <v>1000</v>
      </c>
      <c r="H253" s="18">
        <v>1000</v>
      </c>
      <c r="I253" s="18">
        <v>1000</v>
      </c>
      <c r="J253" s="15"/>
    </row>
    <row r="254" spans="1:11" x14ac:dyDescent="0.25">
      <c r="A254" s="27">
        <v>424</v>
      </c>
      <c r="B254" s="40" t="s">
        <v>38</v>
      </c>
      <c r="C254" s="18">
        <v>1000</v>
      </c>
      <c r="D254" s="54">
        <f t="shared" si="176"/>
        <v>0</v>
      </c>
      <c r="E254" s="18">
        <v>1000</v>
      </c>
      <c r="F254" s="88">
        <f t="shared" si="177"/>
        <v>0</v>
      </c>
      <c r="G254" s="18">
        <v>1000</v>
      </c>
      <c r="H254" s="18"/>
      <c r="I254" s="18"/>
      <c r="J254" s="15"/>
    </row>
    <row r="255" spans="1:11" x14ac:dyDescent="0.25">
      <c r="A255" s="57" t="s">
        <v>64</v>
      </c>
      <c r="B255" s="61" t="s">
        <v>104</v>
      </c>
      <c r="C255" s="18">
        <f t="shared" ref="C255:E256" si="184">C256</f>
        <v>2000</v>
      </c>
      <c r="D255" s="54">
        <f t="shared" si="176"/>
        <v>0</v>
      </c>
      <c r="E255" s="18">
        <f t="shared" si="184"/>
        <v>2000</v>
      </c>
      <c r="F255" s="88">
        <f t="shared" si="177"/>
        <v>0</v>
      </c>
      <c r="G255" s="18">
        <f>G256</f>
        <v>2000</v>
      </c>
      <c r="H255" s="18">
        <f t="shared" ref="H255:I255" si="185">H256</f>
        <v>2000</v>
      </c>
      <c r="I255" s="18">
        <f t="shared" si="185"/>
        <v>2000</v>
      </c>
      <c r="J255" s="30"/>
    </row>
    <row r="256" spans="1:11" x14ac:dyDescent="0.25">
      <c r="A256" s="27">
        <v>42</v>
      </c>
      <c r="B256" s="40" t="s">
        <v>41</v>
      </c>
      <c r="C256" s="18">
        <f t="shared" si="184"/>
        <v>2000</v>
      </c>
      <c r="D256" s="54">
        <f t="shared" si="176"/>
        <v>0</v>
      </c>
      <c r="E256" s="18">
        <f t="shared" si="184"/>
        <v>2000</v>
      </c>
      <c r="F256" s="88">
        <f t="shared" si="177"/>
        <v>0</v>
      </c>
      <c r="G256" s="18">
        <f>G257</f>
        <v>2000</v>
      </c>
      <c r="H256" s="18">
        <v>2000</v>
      </c>
      <c r="I256" s="18">
        <v>2000</v>
      </c>
      <c r="J256" s="15"/>
    </row>
    <row r="257" spans="1:10" x14ac:dyDescent="0.25">
      <c r="A257" s="27">
        <v>424</v>
      </c>
      <c r="B257" s="40" t="s">
        <v>38</v>
      </c>
      <c r="C257" s="18">
        <v>2000</v>
      </c>
      <c r="D257" s="54">
        <f t="shared" si="176"/>
        <v>0</v>
      </c>
      <c r="E257" s="18">
        <v>2000</v>
      </c>
      <c r="F257" s="88">
        <f t="shared" si="177"/>
        <v>0</v>
      </c>
      <c r="G257" s="18">
        <v>2000</v>
      </c>
      <c r="H257" s="18"/>
      <c r="I257" s="18"/>
      <c r="J257" s="15"/>
    </row>
    <row r="258" spans="1:10" x14ac:dyDescent="0.25">
      <c r="A258" s="57" t="s">
        <v>64</v>
      </c>
      <c r="B258" s="58" t="s">
        <v>98</v>
      </c>
      <c r="C258" s="18">
        <f t="shared" ref="C258:E259" si="186">C259</f>
        <v>714</v>
      </c>
      <c r="D258" s="54">
        <f t="shared" si="176"/>
        <v>4286</v>
      </c>
      <c r="E258" s="18">
        <f t="shared" si="186"/>
        <v>5000</v>
      </c>
      <c r="F258" s="88">
        <f t="shared" si="177"/>
        <v>0</v>
      </c>
      <c r="G258" s="18">
        <f>G259</f>
        <v>5000</v>
      </c>
      <c r="H258" s="18">
        <f t="shared" ref="H258:I258" si="187">H259</f>
        <v>714</v>
      </c>
      <c r="I258" s="18">
        <f t="shared" si="187"/>
        <v>714</v>
      </c>
      <c r="J258" s="30" t="s">
        <v>7</v>
      </c>
    </row>
    <row r="259" spans="1:10" x14ac:dyDescent="0.25">
      <c r="A259" s="27">
        <v>42</v>
      </c>
      <c r="B259" s="40" t="s">
        <v>41</v>
      </c>
      <c r="C259" s="18">
        <f t="shared" si="186"/>
        <v>714</v>
      </c>
      <c r="D259" s="54">
        <f t="shared" si="176"/>
        <v>4286</v>
      </c>
      <c r="E259" s="18">
        <f t="shared" si="186"/>
        <v>5000</v>
      </c>
      <c r="F259" s="88">
        <f t="shared" si="177"/>
        <v>0</v>
      </c>
      <c r="G259" s="18">
        <f>G260</f>
        <v>5000</v>
      </c>
      <c r="H259" s="18">
        <v>714</v>
      </c>
      <c r="I259" s="18">
        <v>714</v>
      </c>
      <c r="J259" s="15"/>
    </row>
    <row r="260" spans="1:10" x14ac:dyDescent="0.25">
      <c r="A260" s="27">
        <v>424</v>
      </c>
      <c r="B260" s="40" t="s">
        <v>38</v>
      </c>
      <c r="C260" s="18">
        <v>714</v>
      </c>
      <c r="D260" s="54">
        <f t="shared" si="176"/>
        <v>4286</v>
      </c>
      <c r="E260" s="18">
        <v>5000</v>
      </c>
      <c r="F260" s="88">
        <f t="shared" si="177"/>
        <v>0</v>
      </c>
      <c r="G260" s="18">
        <v>5000</v>
      </c>
      <c r="H260" s="18"/>
      <c r="I260" s="18"/>
      <c r="J260" s="15"/>
    </row>
    <row r="262" spans="1:10" ht="15" customHeight="1" x14ac:dyDescent="0.25">
      <c r="A262" s="37"/>
    </row>
    <row r="265" spans="1:10" ht="15" customHeight="1" x14ac:dyDescent="0.25">
      <c r="A265" s="37"/>
    </row>
    <row r="268" spans="1:10" ht="15" customHeight="1" x14ac:dyDescent="0.25">
      <c r="A268" s="37"/>
    </row>
    <row r="269" spans="1:10" ht="15" customHeight="1" x14ac:dyDescent="0.25">
      <c r="A269" s="37"/>
      <c r="H269" s="14"/>
      <c r="I269" s="14"/>
    </row>
    <row r="284" spans="2:6" s="38" customFormat="1" ht="15" customHeight="1" x14ac:dyDescent="0.25">
      <c r="B284" s="41"/>
      <c r="D284" s="55"/>
      <c r="F284" s="90"/>
    </row>
    <row r="287" spans="2:6" s="38" customFormat="1" ht="15" customHeight="1" x14ac:dyDescent="0.25">
      <c r="B287" s="41"/>
      <c r="D287" s="55"/>
      <c r="F287" s="90"/>
    </row>
    <row r="288" spans="2:6" s="38" customFormat="1" ht="15" customHeight="1" x14ac:dyDescent="0.25">
      <c r="B288" s="41"/>
      <c r="D288" s="55"/>
      <c r="F288" s="90"/>
    </row>
    <row r="305" spans="2:6" s="35" customFormat="1" ht="15" customHeight="1" x14ac:dyDescent="0.2">
      <c r="B305" s="42"/>
      <c r="D305" s="56"/>
      <c r="F305" s="85"/>
    </row>
  </sheetData>
  <mergeCells count="3">
    <mergeCell ref="A6:B6"/>
    <mergeCell ref="A7:B7"/>
    <mergeCell ref="A8:B8"/>
  </mergeCells>
  <pageMargins left="0.7" right="0.7" top="0.75" bottom="0.75" header="0.3" footer="0.3"/>
  <pageSetup paperSize="9" scale="95" orientation="landscape" r:id="rId1"/>
  <rowBreaks count="8" manualBreakCount="8">
    <brk id="32" max="8" man="1"/>
    <brk id="64" max="8" man="1"/>
    <brk id="95" max="8" man="1"/>
    <brk id="127" max="8" man="1"/>
    <brk id="159" max="8" man="1"/>
    <brk id="191" max="8" man="1"/>
    <brk id="222" max="8" man="1"/>
    <brk id="254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2019</vt:lpstr>
      <vt:lpstr>'Plan 2019'!Podrucje_ispisa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Proračun</dc:title>
  <dc:creator>OŠ Kanfanar</dc:creator>
  <cp:lastModifiedBy>r</cp:lastModifiedBy>
  <cp:revision>21</cp:revision>
  <cp:lastPrinted>2019-12-27T07:02:06Z</cp:lastPrinted>
  <dcterms:created xsi:type="dcterms:W3CDTF">2006-09-16T00:00:00Z</dcterms:created>
  <dcterms:modified xsi:type="dcterms:W3CDTF">2020-01-07T09:30:12Z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